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admfspriv01\privat$\eth01\data\Oppvekst og kultur\4Tilskudd private barnehager\Tilskudd for 2027\"/>
    </mc:Choice>
  </mc:AlternateContent>
  <xr:revisionPtr revIDLastSave="0" documentId="8_{C6E83E70-34D9-45DD-B194-A6E5A423A826}" xr6:coauthVersionLast="47" xr6:coauthVersionMax="47" xr10:uidLastSave="{00000000-0000-0000-0000-000000000000}"/>
  <bookViews>
    <workbookView xWindow="-38520" yWindow="-120" windowWidth="38640" windowHeight="21240" xr2:uid="{00000000-000D-0000-FFFF-FFFF00000000}"/>
  </bookViews>
  <sheets>
    <sheet name="Kommunale barnehager" sheetId="13" r:id="rId1"/>
    <sheet name="Telling av barn komm.bhg" sheetId="14" r:id="rId2"/>
    <sheet name="201 - regnsk 2025 med forkl." sheetId="43" r:id="rId3"/>
    <sheet name="201 - tas med i tilsk.gr.lag-25" sheetId="44" r:id="rId4"/>
    <sheet name="221 - regnsk 2025 med forkl." sheetId="45" r:id="rId5"/>
    <sheet name="211 - regnsk 2025" sheetId="46" r:id="rId6"/>
  </sheets>
  <definedNames>
    <definedName name="_xlnm._FilterDatabase" localSheetId="2" hidden="1">'201 - regnsk 2025 med forkl.'!$A$2:$N$2</definedName>
    <definedName name="_xlnm._FilterDatabase" localSheetId="5" hidden="1">'211 - regnsk 2025'!$A$2:$N$2</definedName>
    <definedName name="_xlnm._FilterDatabase" localSheetId="4" hidden="1">'221 - regnsk 2025 med forkl.'!$A$2:$M$2</definedName>
  </definedNames>
  <calcPr calcId="191028"/>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9" i="13" l="1"/>
  <c r="H3" i="46"/>
  <c r="C79" i="13"/>
  <c r="C78" i="13"/>
  <c r="C77" i="13"/>
  <c r="C76" i="13"/>
  <c r="O8" i="45"/>
  <c r="K111" i="45"/>
  <c r="K110" i="45"/>
  <c r="K103" i="45"/>
  <c r="K91" i="45"/>
  <c r="K51" i="45"/>
  <c r="O7" i="45"/>
  <c r="O6" i="45"/>
  <c r="O5" i="45"/>
  <c r="R15" i="45"/>
  <c r="K192" i="45"/>
  <c r="H3" i="45"/>
  <c r="L83" i="13"/>
  <c r="K83" i="13"/>
  <c r="J83" i="13"/>
  <c r="I83" i="13"/>
  <c r="H83" i="13"/>
  <c r="G83" i="13"/>
  <c r="F83" i="13"/>
  <c r="E83" i="13"/>
  <c r="D83" i="13"/>
  <c r="M74" i="13"/>
  <c r="M85" i="13" s="1"/>
  <c r="L74" i="13"/>
  <c r="K74" i="13"/>
  <c r="J74" i="13"/>
  <c r="I74" i="13"/>
  <c r="H74" i="13"/>
  <c r="G74" i="13"/>
  <c r="F74" i="13"/>
  <c r="E74" i="13"/>
  <c r="D74" i="13"/>
  <c r="L73" i="13"/>
  <c r="K73" i="13"/>
  <c r="J73" i="13"/>
  <c r="I73" i="13"/>
  <c r="H73" i="13"/>
  <c r="G73" i="13"/>
  <c r="F73" i="13"/>
  <c r="E73" i="13"/>
  <c r="D73" i="13"/>
  <c r="L72" i="13"/>
  <c r="K72" i="13"/>
  <c r="J72" i="13"/>
  <c r="I72" i="13"/>
  <c r="H72" i="13"/>
  <c r="G72" i="13"/>
  <c r="F72" i="13"/>
  <c r="E72" i="13"/>
  <c r="D72" i="13"/>
  <c r="L71" i="13"/>
  <c r="K71" i="13"/>
  <c r="J71" i="13"/>
  <c r="I71" i="13"/>
  <c r="H71" i="13"/>
  <c r="G71" i="13"/>
  <c r="F71" i="13"/>
  <c r="E71" i="13"/>
  <c r="D71" i="13"/>
  <c r="L70" i="13"/>
  <c r="K70" i="13"/>
  <c r="J70" i="13"/>
  <c r="I70" i="13"/>
  <c r="H70" i="13"/>
  <c r="G70" i="13"/>
  <c r="F70" i="13"/>
  <c r="E70" i="13"/>
  <c r="D70" i="13"/>
  <c r="E309" i="44"/>
  <c r="E305" i="44"/>
  <c r="E304" i="44"/>
  <c r="H3" i="43"/>
  <c r="D673" i="14"/>
  <c r="J36" i="13"/>
  <c r="J30" i="13"/>
  <c r="J24" i="13"/>
  <c r="I36" i="13"/>
  <c r="I30" i="13"/>
  <c r="I24" i="13"/>
  <c r="H39" i="13"/>
  <c r="H40" i="13"/>
  <c r="H41" i="13"/>
  <c r="H42" i="13"/>
  <c r="H43" i="13"/>
  <c r="H45" i="13"/>
  <c r="H46" i="13"/>
  <c r="H47" i="13"/>
  <c r="H48" i="13"/>
  <c r="H49" i="13"/>
  <c r="H51" i="13"/>
  <c r="H52" i="13"/>
  <c r="H53" i="13"/>
  <c r="H54" i="13"/>
  <c r="H55" i="13"/>
  <c r="H36" i="13"/>
  <c r="H56" i="13" s="1"/>
  <c r="H30" i="13"/>
  <c r="H50" i="13" s="1"/>
  <c r="H24" i="13"/>
  <c r="G36" i="13"/>
  <c r="G30" i="13"/>
  <c r="G24" i="13"/>
  <c r="F36" i="13"/>
  <c r="F30" i="13"/>
  <c r="F24" i="13"/>
  <c r="E36" i="13"/>
  <c r="E30" i="13"/>
  <c r="E24" i="13"/>
  <c r="D36" i="13"/>
  <c r="D30" i="13"/>
  <c r="D24" i="13"/>
  <c r="D676" i="14"/>
  <c r="D675" i="14"/>
  <c r="D653" i="14"/>
  <c r="D632" i="14"/>
  <c r="D611" i="14"/>
  <c r="D569" i="14"/>
  <c r="C569" i="14"/>
  <c r="D548" i="14"/>
  <c r="C548" i="14"/>
  <c r="D567" i="14"/>
  <c r="C567" i="14"/>
  <c r="E566" i="14"/>
  <c r="E565" i="14"/>
  <c r="E564" i="14"/>
  <c r="E563" i="14"/>
  <c r="E562" i="14"/>
  <c r="E561" i="14"/>
  <c r="A561" i="14"/>
  <c r="E560" i="14"/>
  <c r="E559" i="14"/>
  <c r="E558" i="14"/>
  <c r="E557" i="14"/>
  <c r="E556" i="14"/>
  <c r="E555" i="14"/>
  <c r="A555" i="14"/>
  <c r="E554" i="14"/>
  <c r="E553" i="14"/>
  <c r="E552" i="14"/>
  <c r="E551" i="14"/>
  <c r="E550" i="14"/>
  <c r="E549" i="14"/>
  <c r="A549" i="14"/>
  <c r="D590" i="14"/>
  <c r="D527" i="14"/>
  <c r="D506" i="14"/>
  <c r="C632" i="14"/>
  <c r="C512" i="14"/>
  <c r="C653" i="14"/>
  <c r="C611" i="14"/>
  <c r="C590" i="14"/>
  <c r="C527" i="14"/>
  <c r="C506" i="14"/>
  <c r="C84" i="13"/>
  <c r="H44" i="13" l="1"/>
  <c r="H37" i="13"/>
  <c r="H60" i="13"/>
  <c r="H64" i="13"/>
  <c r="E567" i="14"/>
  <c r="D677" i="14"/>
  <c r="C675" i="14"/>
  <c r="C676" i="14"/>
  <c r="C677" i="14" s="1"/>
  <c r="H58" i="13" l="1"/>
  <c r="G106" i="13"/>
  <c r="H59" i="13" l="1"/>
  <c r="H62" i="13" s="1"/>
  <c r="H61" i="13"/>
  <c r="E524" i="14" l="1"/>
  <c r="E545" i="14"/>
  <c r="E587" i="14"/>
  <c r="E608" i="14"/>
  <c r="E629" i="14"/>
  <c r="E650" i="14"/>
  <c r="E671" i="14"/>
  <c r="E491" i="14"/>
  <c r="E606" i="14" l="1"/>
  <c r="C70" i="13" l="1"/>
  <c r="D672" i="14" l="1"/>
  <c r="C672" i="14"/>
  <c r="D651" i="14"/>
  <c r="C651" i="14"/>
  <c r="D630" i="14"/>
  <c r="C630" i="14"/>
  <c r="D609" i="14"/>
  <c r="C609" i="14"/>
  <c r="D588" i="14"/>
  <c r="C588" i="14"/>
  <c r="D546" i="14"/>
  <c r="C546" i="14"/>
  <c r="D525" i="14"/>
  <c r="C525" i="14"/>
  <c r="D504" i="14"/>
  <c r="C504" i="14"/>
  <c r="E588" i="14" l="1"/>
  <c r="E609" i="14"/>
  <c r="C673" i="14"/>
  <c r="E630" i="14"/>
  <c r="E651" i="14"/>
  <c r="C83" i="13" l="1"/>
  <c r="C74" i="13"/>
  <c r="C73" i="13"/>
  <c r="C72" i="13"/>
  <c r="C71" i="13"/>
  <c r="L55" i="13"/>
  <c r="I55" i="13"/>
  <c r="G55" i="13"/>
  <c r="L54" i="13"/>
  <c r="K54" i="13"/>
  <c r="J54" i="13"/>
  <c r="G54" i="13"/>
  <c r="F54" i="13"/>
  <c r="E54" i="13"/>
  <c r="D54" i="13"/>
  <c r="L53" i="13"/>
  <c r="K53" i="13"/>
  <c r="J53" i="13"/>
  <c r="I53" i="13"/>
  <c r="G53" i="13"/>
  <c r="F53" i="13"/>
  <c r="E53" i="13"/>
  <c r="D53" i="13"/>
  <c r="L49" i="13"/>
  <c r="K49" i="13"/>
  <c r="J49" i="13"/>
  <c r="I49" i="13"/>
  <c r="G49" i="13"/>
  <c r="F49" i="13"/>
  <c r="E49" i="13"/>
  <c r="D49" i="13"/>
  <c r="L47" i="13"/>
  <c r="K47" i="13"/>
  <c r="J47" i="13"/>
  <c r="I47" i="13"/>
  <c r="G47" i="13"/>
  <c r="F47" i="13"/>
  <c r="E47" i="13"/>
  <c r="D47" i="13"/>
  <c r="L43" i="13"/>
  <c r="K43" i="13"/>
  <c r="J43" i="13"/>
  <c r="I43" i="13"/>
  <c r="G43" i="13"/>
  <c r="F43" i="13"/>
  <c r="E43" i="13"/>
  <c r="D43" i="13"/>
  <c r="L42" i="13"/>
  <c r="K42" i="13"/>
  <c r="J42" i="13"/>
  <c r="I42" i="13"/>
  <c r="G41" i="13"/>
  <c r="F41" i="13"/>
  <c r="E41" i="13"/>
  <c r="D41" i="13"/>
  <c r="E673" i="14"/>
  <c r="E672" i="14"/>
  <c r="C29" i="13"/>
  <c r="C49" i="13" s="1"/>
  <c r="C23" i="13" l="1"/>
  <c r="C43" i="13" s="1"/>
  <c r="L36" i="13"/>
  <c r="L56" i="13" s="1"/>
  <c r="E670" i="14"/>
  <c r="E665" i="14"/>
  <c r="E659" i="14"/>
  <c r="K36" i="13"/>
  <c r="K56" i="13" s="1"/>
  <c r="E649" i="14"/>
  <c r="E644" i="14"/>
  <c r="E643" i="14"/>
  <c r="E638" i="14"/>
  <c r="J56" i="13"/>
  <c r="E628" i="14"/>
  <c r="E623" i="14"/>
  <c r="E622" i="14"/>
  <c r="E617" i="14"/>
  <c r="I56" i="13"/>
  <c r="E602" i="14"/>
  <c r="E596" i="14"/>
  <c r="G56" i="13"/>
  <c r="E581" i="14"/>
  <c r="E575" i="14"/>
  <c r="E546" i="14"/>
  <c r="F56" i="13"/>
  <c r="E544" i="14"/>
  <c r="E543" i="14"/>
  <c r="E539" i="14"/>
  <c r="E533" i="14"/>
  <c r="E532" i="14"/>
  <c r="E525" i="14"/>
  <c r="E56" i="13"/>
  <c r="E523" i="14"/>
  <c r="E518" i="14"/>
  <c r="E517" i="14"/>
  <c r="E512" i="14"/>
  <c r="E507" i="14"/>
  <c r="E508" i="14"/>
  <c r="E509" i="14"/>
  <c r="E510" i="14"/>
  <c r="E511" i="14"/>
  <c r="E513" i="14"/>
  <c r="E514" i="14"/>
  <c r="E515" i="14"/>
  <c r="E516" i="14"/>
  <c r="E519" i="14"/>
  <c r="E520" i="14"/>
  <c r="E521" i="14"/>
  <c r="E522" i="14"/>
  <c r="E504" i="14"/>
  <c r="E502" i="14"/>
  <c r="E503" i="14"/>
  <c r="E497" i="14"/>
  <c r="E492" i="14"/>
  <c r="E493" i="14"/>
  <c r="E494" i="14"/>
  <c r="E495" i="14"/>
  <c r="E496" i="14"/>
  <c r="E498" i="14"/>
  <c r="E499" i="14"/>
  <c r="E500" i="14"/>
  <c r="E501" i="14"/>
  <c r="L24" i="13" l="1"/>
  <c r="L30" i="13"/>
  <c r="L50" i="13" s="1"/>
  <c r="K24" i="13"/>
  <c r="K30" i="13"/>
  <c r="K50" i="13" s="1"/>
  <c r="K35" i="13"/>
  <c r="K55" i="13" s="1"/>
  <c r="J50" i="13"/>
  <c r="J35" i="13"/>
  <c r="J55" i="13" s="1"/>
  <c r="I50" i="13"/>
  <c r="G50" i="13"/>
  <c r="F50" i="13"/>
  <c r="F35" i="13"/>
  <c r="F55" i="13" s="1"/>
  <c r="E50" i="13"/>
  <c r="E35" i="13"/>
  <c r="E55" i="13" s="1"/>
  <c r="D35" i="13"/>
  <c r="D37" i="13"/>
  <c r="D44" i="13"/>
  <c r="C24" i="13"/>
  <c r="C44" i="13" s="1"/>
  <c r="D50" i="13"/>
  <c r="C30" i="13"/>
  <c r="C50" i="13" s="1"/>
  <c r="D56" i="13"/>
  <c r="C36" i="13"/>
  <c r="D55" i="13"/>
  <c r="C35" i="13"/>
  <c r="C55" i="13" s="1"/>
  <c r="E44" i="13"/>
  <c r="E37" i="13"/>
  <c r="F44" i="13"/>
  <c r="F37" i="13"/>
  <c r="G44" i="13"/>
  <c r="G37" i="13"/>
  <c r="I44" i="13"/>
  <c r="J44" i="13"/>
  <c r="J37" i="13"/>
  <c r="K44" i="13"/>
  <c r="K37" i="13"/>
  <c r="L44" i="13"/>
  <c r="L37" i="13"/>
  <c r="I107" i="13" l="1"/>
  <c r="C56" i="13"/>
  <c r="I106" i="13"/>
  <c r="E528" i="14"/>
  <c r="E529" i="14"/>
  <c r="E530" i="14"/>
  <c r="E531" i="14"/>
  <c r="E534" i="14"/>
  <c r="E535" i="14"/>
  <c r="E536" i="14"/>
  <c r="E537" i="14"/>
  <c r="E538" i="14"/>
  <c r="E540" i="14"/>
  <c r="E541" i="14"/>
  <c r="E542" i="14"/>
  <c r="E570" i="14"/>
  <c r="E571" i="14"/>
  <c r="E572" i="14"/>
  <c r="E573" i="14"/>
  <c r="E574" i="14"/>
  <c r="E576" i="14"/>
  <c r="E577" i="14"/>
  <c r="E578" i="14"/>
  <c r="E579" i="14"/>
  <c r="E580" i="14"/>
  <c r="E582" i="14"/>
  <c r="E583" i="14"/>
  <c r="E584" i="14"/>
  <c r="E585" i="14"/>
  <c r="E586" i="14"/>
  <c r="E591" i="14"/>
  <c r="E592" i="14"/>
  <c r="E593" i="14"/>
  <c r="E594" i="14"/>
  <c r="E595" i="14"/>
  <c r="E597" i="14"/>
  <c r="E598" i="14"/>
  <c r="E599" i="14"/>
  <c r="E600" i="14"/>
  <c r="E601" i="14"/>
  <c r="E603" i="14"/>
  <c r="E604" i="14"/>
  <c r="E605" i="14"/>
  <c r="I34" i="13"/>
  <c r="E607" i="14"/>
  <c r="E612" i="14"/>
  <c r="E613" i="14"/>
  <c r="E614" i="14"/>
  <c r="E615" i="14"/>
  <c r="E616" i="14"/>
  <c r="E618" i="14"/>
  <c r="E619" i="14"/>
  <c r="E620" i="14"/>
  <c r="E621" i="14"/>
  <c r="E624" i="14"/>
  <c r="E625" i="14"/>
  <c r="E626" i="14"/>
  <c r="E627" i="14"/>
  <c r="E633" i="14"/>
  <c r="E634" i="14"/>
  <c r="E635" i="14"/>
  <c r="E636" i="14"/>
  <c r="E637" i="14"/>
  <c r="E639" i="14"/>
  <c r="E640" i="14"/>
  <c r="E641" i="14"/>
  <c r="E642" i="14"/>
  <c r="E645" i="14"/>
  <c r="E646" i="14"/>
  <c r="E647" i="14"/>
  <c r="E648" i="14"/>
  <c r="E654" i="14"/>
  <c r="E655" i="14"/>
  <c r="E656" i="14"/>
  <c r="E657" i="14"/>
  <c r="E658" i="14"/>
  <c r="E660" i="14"/>
  <c r="E661" i="14"/>
  <c r="E662" i="14"/>
  <c r="E663" i="14"/>
  <c r="E664" i="14"/>
  <c r="E666" i="14"/>
  <c r="E667" i="14"/>
  <c r="E668" i="14"/>
  <c r="E669" i="14"/>
  <c r="I54" i="13" l="1"/>
  <c r="C34" i="13"/>
  <c r="C54" i="13" s="1"/>
  <c r="I37" i="13"/>
  <c r="A666" i="14"/>
  <c r="A660" i="14"/>
  <c r="A654" i="14"/>
  <c r="A645" i="14"/>
  <c r="A639" i="14"/>
  <c r="A633" i="14"/>
  <c r="A624" i="14"/>
  <c r="A618" i="14"/>
  <c r="A612" i="14"/>
  <c r="A603" i="14"/>
  <c r="A597" i="14"/>
  <c r="A591" i="14"/>
  <c r="A582" i="14"/>
  <c r="A576" i="14"/>
  <c r="A570" i="14"/>
  <c r="A540" i="14"/>
  <c r="A534" i="14"/>
  <c r="A528" i="14"/>
  <c r="A519" i="14"/>
  <c r="A513" i="14"/>
  <c r="A507" i="14"/>
  <c r="A476" i="14"/>
  <c r="A470" i="14"/>
  <c r="A464" i="14"/>
  <c r="A456" i="14"/>
  <c r="A450" i="14"/>
  <c r="A444" i="14"/>
  <c r="A436" i="14"/>
  <c r="A430" i="14"/>
  <c r="A424" i="14"/>
  <c r="A416" i="14"/>
  <c r="A410" i="14"/>
  <c r="A404" i="14"/>
  <c r="A396" i="14"/>
  <c r="A390" i="14"/>
  <c r="A384" i="14"/>
  <c r="A376" i="14"/>
  <c r="A370" i="14"/>
  <c r="A364" i="14"/>
  <c r="A356" i="14"/>
  <c r="A350" i="14"/>
  <c r="A344" i="14"/>
  <c r="A336" i="14"/>
  <c r="A330" i="14"/>
  <c r="A324" i="14"/>
  <c r="A316" i="14"/>
  <c r="A310" i="14"/>
  <c r="A304" i="14"/>
  <c r="A296" i="14"/>
  <c r="A290" i="14"/>
  <c r="A284" i="14"/>
  <c r="A276" i="14"/>
  <c r="A270" i="14"/>
  <c r="A264" i="14"/>
  <c r="A256" i="14"/>
  <c r="A250" i="14"/>
  <c r="A244" i="14"/>
  <c r="A236" i="14"/>
  <c r="A230" i="14"/>
  <c r="A224" i="14"/>
  <c r="A216" i="14"/>
  <c r="A210" i="14"/>
  <c r="A204" i="14"/>
  <c r="A196" i="14"/>
  <c r="A190" i="14"/>
  <c r="A184" i="14"/>
  <c r="A176" i="14"/>
  <c r="A170" i="14"/>
  <c r="A164" i="14"/>
  <c r="A156" i="14"/>
  <c r="A150" i="14"/>
  <c r="A144" i="14"/>
  <c r="A136" i="14"/>
  <c r="A130" i="14"/>
  <c r="A124" i="14"/>
  <c r="A116" i="14"/>
  <c r="A110" i="14"/>
  <c r="A104" i="14"/>
  <c r="A96" i="14"/>
  <c r="A90" i="14"/>
  <c r="A84" i="14"/>
  <c r="A76" i="14"/>
  <c r="A70" i="14"/>
  <c r="A64" i="14"/>
  <c r="A56" i="14"/>
  <c r="A50" i="14"/>
  <c r="A44" i="14"/>
  <c r="A36" i="14"/>
  <c r="A30" i="14"/>
  <c r="E120" i="13"/>
  <c r="D39" i="13"/>
  <c r="D40" i="13"/>
  <c r="D42" i="13"/>
  <c r="D45" i="13"/>
  <c r="D46" i="13"/>
  <c r="D48" i="13"/>
  <c r="B63" i="13"/>
  <c r="H63" i="13" s="1"/>
  <c r="H65" i="13" s="1"/>
  <c r="D51" i="13"/>
  <c r="D52" i="13"/>
  <c r="C19" i="13"/>
  <c r="C20" i="13"/>
  <c r="C40" i="13" s="1"/>
  <c r="C21" i="13"/>
  <c r="C41" i="13" s="1"/>
  <c r="C22" i="13"/>
  <c r="C42" i="13" s="1"/>
  <c r="C25" i="13"/>
  <c r="C45" i="13" s="1"/>
  <c r="C26" i="13"/>
  <c r="C46" i="13" s="1"/>
  <c r="C27" i="13"/>
  <c r="C47" i="13" s="1"/>
  <c r="C28" i="13"/>
  <c r="C48" i="13" s="1"/>
  <c r="C31" i="13"/>
  <c r="C51" i="13" s="1"/>
  <c r="C32" i="13"/>
  <c r="C52" i="13" s="1"/>
  <c r="C33" i="13"/>
  <c r="C53" i="13" s="1"/>
  <c r="E39" i="13"/>
  <c r="E40" i="13"/>
  <c r="E42" i="13"/>
  <c r="E45" i="13"/>
  <c r="E46" i="13"/>
  <c r="E48" i="13"/>
  <c r="E51" i="13"/>
  <c r="E52" i="13"/>
  <c r="F39" i="13"/>
  <c r="F40" i="13"/>
  <c r="F42" i="13"/>
  <c r="F45" i="13"/>
  <c r="F46" i="13"/>
  <c r="F48" i="13"/>
  <c r="F51" i="13"/>
  <c r="F52" i="13"/>
  <c r="G39" i="13"/>
  <c r="G40" i="13"/>
  <c r="G42" i="13"/>
  <c r="G45" i="13"/>
  <c r="G46" i="13"/>
  <c r="G48" i="13"/>
  <c r="G51" i="13"/>
  <c r="G52" i="13"/>
  <c r="I39" i="13"/>
  <c r="I40" i="13"/>
  <c r="I41" i="13"/>
  <c r="I45" i="13"/>
  <c r="I46" i="13"/>
  <c r="I48" i="13"/>
  <c r="I51" i="13"/>
  <c r="I52" i="13"/>
  <c r="J39" i="13"/>
  <c r="J40" i="13"/>
  <c r="J41" i="13"/>
  <c r="J45" i="13"/>
  <c r="J46" i="13"/>
  <c r="J48" i="13"/>
  <c r="J51" i="13"/>
  <c r="J52" i="13"/>
  <c r="K39" i="13"/>
  <c r="K40" i="13"/>
  <c r="K41" i="13"/>
  <c r="K45" i="13"/>
  <c r="K46" i="13"/>
  <c r="K48" i="13"/>
  <c r="K51" i="13"/>
  <c r="K52" i="13"/>
  <c r="L39" i="13"/>
  <c r="L40" i="13"/>
  <c r="L41" i="13"/>
  <c r="L45" i="13"/>
  <c r="L46" i="13"/>
  <c r="L48" i="13"/>
  <c r="L51" i="13"/>
  <c r="L52" i="13"/>
  <c r="A105" i="13"/>
  <c r="A104" i="13"/>
  <c r="A97" i="13"/>
  <c r="C94" i="13"/>
  <c r="C93" i="13"/>
  <c r="C92" i="13"/>
  <c r="C91" i="13"/>
  <c r="C90" i="13"/>
  <c r="C89" i="13"/>
  <c r="C88" i="13"/>
  <c r="C87" i="13"/>
  <c r="A85" i="13"/>
  <c r="A68" i="13"/>
  <c r="A18" i="13"/>
  <c r="C17" i="13"/>
  <c r="C16" i="13"/>
  <c r="C15" i="13"/>
  <c r="C14" i="13"/>
  <c r="C13" i="13"/>
  <c r="C12" i="13"/>
  <c r="C11" i="13"/>
  <c r="C10" i="13"/>
  <c r="K58" i="13" l="1"/>
  <c r="D58" i="13"/>
  <c r="D59" i="13" s="1"/>
  <c r="E58" i="13"/>
  <c r="K59" i="13"/>
  <c r="I64" i="13"/>
  <c r="I60" i="13"/>
  <c r="L58" i="13"/>
  <c r="J64" i="13"/>
  <c r="J60" i="13"/>
  <c r="F58" i="13"/>
  <c r="K60" i="13"/>
  <c r="K61" i="13" s="1"/>
  <c r="K64" i="13"/>
  <c r="G58" i="13"/>
  <c r="E64" i="13"/>
  <c r="E60" i="13"/>
  <c r="C64" i="13"/>
  <c r="C60" i="13"/>
  <c r="C39" i="13"/>
  <c r="C58" i="13" s="1"/>
  <c r="C37" i="13"/>
  <c r="L60" i="13"/>
  <c r="L64" i="13"/>
  <c r="I58" i="13"/>
  <c r="F64" i="13"/>
  <c r="F60" i="13"/>
  <c r="D60" i="13"/>
  <c r="D64" i="13"/>
  <c r="K63" i="13"/>
  <c r="I63" i="13"/>
  <c r="L63" i="13"/>
  <c r="D63" i="13"/>
  <c r="D65" i="13" s="1"/>
  <c r="F63" i="13"/>
  <c r="J63" i="13"/>
  <c r="G63" i="13"/>
  <c r="E63" i="13"/>
  <c r="J58" i="13"/>
  <c r="G64" i="13"/>
  <c r="G60" i="13"/>
  <c r="I110" i="13"/>
  <c r="I108" i="13"/>
  <c r="I109" i="13"/>
  <c r="K65" i="13" l="1"/>
  <c r="I65" i="13"/>
  <c r="C63" i="13"/>
  <c r="C65" i="13" s="1"/>
  <c r="C61" i="13"/>
  <c r="C59" i="13"/>
  <c r="C62" i="13" s="1"/>
  <c r="E65" i="13"/>
  <c r="D80" i="13"/>
  <c r="L65" i="13"/>
  <c r="D62" i="13"/>
  <c r="G59" i="13"/>
  <c r="G62" i="13" s="1"/>
  <c r="G61" i="13"/>
  <c r="G65" i="13"/>
  <c r="K62" i="13"/>
  <c r="F61" i="13"/>
  <c r="F59" i="13"/>
  <c r="F62" i="13" s="1"/>
  <c r="L59" i="13"/>
  <c r="L62" i="13" s="1"/>
  <c r="L61" i="13"/>
  <c r="J61" i="13"/>
  <c r="J59" i="13"/>
  <c r="J62" i="13" s="1"/>
  <c r="J65" i="13"/>
  <c r="F65" i="13"/>
  <c r="I59" i="13"/>
  <c r="I62" i="13" s="1"/>
  <c r="I61" i="13"/>
  <c r="D61" i="13"/>
  <c r="E61" i="13"/>
  <c r="E59" i="13"/>
  <c r="E62" i="13" s="1"/>
  <c r="I111" i="13"/>
  <c r="F78" i="13" l="1"/>
  <c r="F77" i="13"/>
  <c r="F76" i="13"/>
  <c r="J78" i="13"/>
  <c r="J77" i="13"/>
  <c r="J76" i="13"/>
  <c r="G78" i="13"/>
  <c r="G77" i="13"/>
  <c r="G76" i="13"/>
  <c r="L78" i="13"/>
  <c r="L77" i="13"/>
  <c r="L76" i="13"/>
  <c r="E78" i="13"/>
  <c r="E77" i="13"/>
  <c r="E76" i="13"/>
  <c r="D79" i="13"/>
  <c r="H78" i="13"/>
  <c r="H77" i="13"/>
  <c r="H76" i="13"/>
  <c r="H80" i="13"/>
  <c r="D76" i="13"/>
  <c r="I78" i="13"/>
  <c r="I77" i="13"/>
  <c r="I76" i="13"/>
  <c r="K78" i="13"/>
  <c r="K77" i="13"/>
  <c r="K76" i="13"/>
  <c r="D77" i="13"/>
  <c r="K79" i="13"/>
  <c r="I80" i="13"/>
  <c r="B65" i="13"/>
  <c r="I79" i="13"/>
  <c r="K80" i="13"/>
  <c r="D78" i="13"/>
  <c r="J79" i="13"/>
  <c r="J80" i="13"/>
  <c r="L79" i="13"/>
  <c r="L80" i="13"/>
  <c r="G80" i="13"/>
  <c r="G79" i="13"/>
  <c r="F79" i="13"/>
  <c r="F80" i="13"/>
  <c r="E79" i="13"/>
  <c r="E80" i="13"/>
  <c r="K85" i="13" l="1"/>
  <c r="I85" i="13"/>
  <c r="D85" i="13"/>
  <c r="H85" i="13"/>
  <c r="E85" i="13"/>
  <c r="L85" i="13"/>
  <c r="G85" i="13"/>
  <c r="J85" i="13"/>
  <c r="F85" i="13"/>
  <c r="G110" i="13"/>
  <c r="J110" i="13" s="1"/>
  <c r="G108" i="13"/>
  <c r="J108" i="13" s="1"/>
  <c r="G109" i="13"/>
  <c r="J109" i="13" s="1"/>
  <c r="G107" i="13"/>
  <c r="J107" i="13" s="1"/>
  <c r="J106" i="13"/>
  <c r="J111" i="13" l="1"/>
  <c r="C111" i="13" s="1"/>
  <c r="C112" i="13" l="1"/>
  <c r="C113" i="13"/>
  <c r="D98" i="13"/>
  <c r="M98" i="13"/>
  <c r="H98" i="13"/>
  <c r="F98" i="13"/>
  <c r="I98" i="13"/>
  <c r="K98" i="13"/>
  <c r="J98" i="13"/>
  <c r="G98" i="13"/>
  <c r="L98" i="13"/>
  <c r="C85" i="13"/>
  <c r="E98" i="13"/>
  <c r="C98" i="13"/>
  <c r="C107" i="13"/>
  <c r="C108" i="13" s="1"/>
  <c r="C115" i="13" s="1"/>
  <c r="C119" i="13" s="1"/>
  <c r="C109" i="13"/>
  <c r="C116" i="13" s="1"/>
  <c r="C120" i="13" s="1"/>
  <c r="C99" i="13" l="1"/>
  <c r="C10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87" authorId="0" shapeId="0" xr:uid="{00000000-0006-0000-0000-000001000000}">
      <text>
        <r>
          <rPr>
            <sz val="8"/>
            <color indexed="81"/>
            <rFont val="Tahoma"/>
            <family val="2"/>
          </rPr>
          <t>I tilfelle foreldrebetaling ikke er fakturert ut fra full sats (for eksempel p.g.a. søskenmoderasjon eller andre grunner for redusert betaling, må differansen legges inn her.  Dette er på grunn av at foreldrebetalingsfratrekket skal baseres på full betaling så lenge kommunen kompenserer private barnehager for redusert foreldrebetaling.</t>
        </r>
      </text>
    </comment>
  </commentList>
</comments>
</file>

<file path=xl/sharedStrings.xml><?xml version="1.0" encoding="utf-8"?>
<sst xmlns="http://schemas.openxmlformats.org/spreadsheetml/2006/main" count="3071" uniqueCount="337">
  <si>
    <t>Kommune:</t>
    <phoneticPr fontId="2" type="noConversion"/>
  </si>
  <si>
    <t>Karmøy kommune</t>
    <phoneticPr fontId="2" type="noConversion"/>
  </si>
  <si>
    <t>Tilskuddsår:</t>
    <phoneticPr fontId="2" type="noConversion"/>
  </si>
  <si>
    <t>Drift og admin, nasjonal sats ordinære barnehager - små barn:</t>
  </si>
  <si>
    <t>Drift og admin, nasjonal sats familie - små barn:</t>
  </si>
  <si>
    <t>Drift og admin, nasjonal sats ordinære barnehager - store barn:</t>
  </si>
  <si>
    <t>Drift og admin, nasjonal sats famile - store barn:</t>
  </si>
  <si>
    <t>Minste kostnadsdekning (gjennomsnitt året):</t>
  </si>
  <si>
    <t>MAKS FORELDREBETALING 2027:</t>
  </si>
  <si>
    <t>Administrasjonspåslag:</t>
  </si>
  <si>
    <t>Ansvar:</t>
  </si>
  <si>
    <t>22299 / 12430</t>
  </si>
  <si>
    <t>Stillinger og personale</t>
  </si>
  <si>
    <t>Alle kommunale barnehager</t>
    <phoneticPr fontId="2" type="noConversion"/>
  </si>
  <si>
    <t>AVALDSNES BARNEHAGE</t>
  </si>
  <si>
    <t>BYGNES BARNEHAGE</t>
  </si>
  <si>
    <t>KOLNES BARNEHAGE</t>
  </si>
  <si>
    <t>SEVLAND BARNEHAGE</t>
  </si>
  <si>
    <t>MYKJE BARNEHAGE</t>
  </si>
  <si>
    <t>SKUDENES BARNEHAGE</t>
  </si>
  <si>
    <t>STORESUND BARNEHAGE</t>
  </si>
  <si>
    <t>VEA BARNEHAGE</t>
  </si>
  <si>
    <t>VORMEDAL BARNEHAGE</t>
  </si>
  <si>
    <t>FELLESTILTAK / Feilføringer</t>
  </si>
  <si>
    <t/>
  </si>
  <si>
    <t>Årsverk, styrer</t>
  </si>
  <si>
    <t>Årsverk, pedagogisk leder</t>
  </si>
  <si>
    <t>Årsverk, assistent</t>
  </si>
  <si>
    <t>Årsverk, tospråklig assistent</t>
  </si>
  <si>
    <t>Årsverk, Adm./merkantilt</t>
  </si>
  <si>
    <t>Årsverk, annet personell</t>
  </si>
  <si>
    <t>Årsverk, vaktmester/rengjøring</t>
  </si>
  <si>
    <t>Andre personalressurser</t>
  </si>
  <si>
    <t>OBS!  Stillinger og lønn pr. barnehage er et estimat.  Kommunen kan rotere ansatte mellom barnehager etter behov.  Det kan derfor komme avvik mellom budsjett og regnskap på enkelte barnehager, men totalbeløpet er det som må være riktig budsjettert.</t>
  </si>
  <si>
    <t>0-2 år (0-8 t per uke)</t>
    <phoneticPr fontId="2" type="noConversion"/>
  </si>
  <si>
    <t>0-2 år (9-16 t per uke)</t>
    <phoneticPr fontId="2" type="noConversion"/>
  </si>
  <si>
    <t>0-2 år (17-24 t per uke)</t>
    <phoneticPr fontId="2" type="noConversion"/>
  </si>
  <si>
    <t>0-2 år (25-32 t per uke)</t>
    <phoneticPr fontId="2" type="noConversion"/>
  </si>
  <si>
    <t>0-2 år (33-40 t per uke)</t>
    <phoneticPr fontId="2" type="noConversion"/>
  </si>
  <si>
    <t>0-2 år (41+ t per uke)</t>
    <phoneticPr fontId="2" type="noConversion"/>
  </si>
  <si>
    <t xml:space="preserve">2 år, 0-8 t/uke </t>
  </si>
  <si>
    <t>2 år, 9-16 t/uke</t>
  </si>
  <si>
    <t xml:space="preserve">2 år, 17-24 t/uke </t>
  </si>
  <si>
    <t xml:space="preserve">2 år, 25-32 t/uke </t>
  </si>
  <si>
    <t xml:space="preserve">2 år, 33-40 t/uke </t>
  </si>
  <si>
    <t xml:space="preserve">2 år, 41+ t/uke </t>
  </si>
  <si>
    <t>3-6 år (0-8 t per uke)</t>
  </si>
  <si>
    <t>3-6 år (9-16 t per uke)</t>
  </si>
  <si>
    <t>3-6 år (17-24 t per uke)</t>
  </si>
  <si>
    <t>3-6 år (25-32 t per uke)</t>
  </si>
  <si>
    <t>3-6 år (33-40 t per uke)</t>
  </si>
  <si>
    <t>3-6 år (41+ t per uke)</t>
    <phoneticPr fontId="2" type="noConversion"/>
  </si>
  <si>
    <t>Timer pr. uke:</t>
    <phoneticPr fontId="2" type="noConversion"/>
  </si>
  <si>
    <t>Gjennomsnittstimer</t>
    <phoneticPr fontId="2" type="noConversion"/>
  </si>
  <si>
    <t>3-6 år (41+ t per uke)</t>
  </si>
  <si>
    <t>Timer i uka pr. Heltidsplass</t>
    <phoneticPr fontId="2" type="noConversion"/>
  </si>
  <si>
    <t>Heltidsplasser små barn:</t>
    <phoneticPr fontId="2" type="noConversion"/>
  </si>
  <si>
    <t>Korrigerte heltidsplasser små barn:</t>
    <phoneticPr fontId="2" type="noConversion"/>
  </si>
  <si>
    <t>Heltidsplasser store barn:</t>
    <phoneticPr fontId="2" type="noConversion"/>
  </si>
  <si>
    <t>Heltidsplasser totalt:</t>
  </si>
  <si>
    <t>Korrigerte heltidsplasser totalt:</t>
  </si>
  <si>
    <t>Antall korrigerte oppholdstimer små barn:</t>
    <phoneticPr fontId="2" type="noConversion"/>
  </si>
  <si>
    <t>Antall korrigerte oppholdstimer store barn:</t>
    <phoneticPr fontId="2" type="noConversion"/>
  </si>
  <si>
    <t>Antall korrigerte oppholdstimer totalt:</t>
    <phoneticPr fontId="2" type="noConversion"/>
  </si>
  <si>
    <t>Fast lønn</t>
    <phoneticPr fontId="2" type="noConversion"/>
  </si>
  <si>
    <t>Variabel lønn</t>
    <phoneticPr fontId="2" type="noConversion"/>
  </si>
  <si>
    <t xml:space="preserve"> - sykelønnsrefusjon</t>
  </si>
  <si>
    <t>Arbeidsgiveravgift</t>
  </si>
  <si>
    <t>Andre driftskostnader</t>
  </si>
  <si>
    <t>Lønn (010-089)</t>
  </si>
  <si>
    <t>Forsikring kontert på fellesområdet</t>
  </si>
  <si>
    <t>Fratrekk (minustall)</t>
    <phoneticPr fontId="2" type="noConversion"/>
  </si>
  <si>
    <t>Andre tilskudd/refusjoner</t>
  </si>
  <si>
    <t>-Foreldrebetaling kostpenger (prosjektart BH100)</t>
  </si>
  <si>
    <t>Reduksjoner foreldrebetaling</t>
    <phoneticPr fontId="2" type="noConversion"/>
  </si>
  <si>
    <t>Lærlinger</t>
    <phoneticPr fontId="2" type="noConversion"/>
  </si>
  <si>
    <t>Tiltak for barn med nedsatt funksjonsevne</t>
    <phoneticPr fontId="2" type="noConversion"/>
  </si>
  <si>
    <t>Tiltak bosetting av flyktninger</t>
    <phoneticPr fontId="2" type="noConversion"/>
  </si>
  <si>
    <t>Kommunale barnehager i midlertidige lokaler</t>
    <phoneticPr fontId="2" type="noConversion"/>
  </si>
  <si>
    <t>Kommunale barnehager med ekstra høye kostnader</t>
    <phoneticPr fontId="2" type="noConversion"/>
  </si>
  <si>
    <t>Kommunale barnehager som opprettes/legges ned i løpet av året</t>
    <phoneticPr fontId="2" type="noConversion"/>
  </si>
  <si>
    <t>Kostnader som skal holdes utenfor beregningsgrunnlaget</t>
  </si>
  <si>
    <t>Kostnadsgrunnlag</t>
  </si>
  <si>
    <t>Kostnadsgrunnlag små barn</t>
  </si>
  <si>
    <t>Kostnadsgrunnlag store barn</t>
  </si>
  <si>
    <t>Oppjustering i forhold til pris og lønnsnivå</t>
  </si>
  <si>
    <t>Foreldrebetaling</t>
  </si>
  <si>
    <t xml:space="preserve">Foreldrebetaling </t>
  </si>
  <si>
    <t>Foreldrebetaling små barn</t>
  </si>
  <si>
    <t>Foreldrebetaling store barn</t>
  </si>
  <si>
    <t>0-8 t per uke</t>
  </si>
  <si>
    <t>9-16 t per uke</t>
  </si>
  <si>
    <t>Offentlig finansiering små barn:</t>
  </si>
  <si>
    <t>17-24 t per uke</t>
  </si>
  <si>
    <t>Offentlig finansiering store barn:</t>
  </si>
  <si>
    <t>25-32 t per uke</t>
  </si>
  <si>
    <t>33-40 t per uke</t>
  </si>
  <si>
    <t>Driftstilskudd pr. heltidsplass - satser:</t>
  </si>
  <si>
    <t>41+ t per uke</t>
  </si>
  <si>
    <t>Små barn:</t>
  </si>
  <si>
    <t>Store barn:</t>
  </si>
  <si>
    <t>BARNEHAGE</t>
  </si>
  <si>
    <t>ASKI Eidsbakkane</t>
  </si>
  <si>
    <t>2017-2018</t>
  </si>
  <si>
    <t>2013-2014-2015</t>
  </si>
  <si>
    <t>Avaldsnes</t>
  </si>
  <si>
    <t>2023-2024</t>
  </si>
  <si>
    <t xml:space="preserve">0-1 år, 0-8 t/uke </t>
  </si>
  <si>
    <t>0-1 år, 9-16 t/uke</t>
  </si>
  <si>
    <t xml:space="preserve">0-1 år, 17-24 t/uke </t>
  </si>
  <si>
    <t xml:space="preserve">0-1 år, 25-32 t/uke </t>
  </si>
  <si>
    <t xml:space="preserve">0-1 år, 33-40 t/uke </t>
  </si>
  <si>
    <t xml:space="preserve">0-1 år, 41+ t/uke </t>
  </si>
  <si>
    <t>2022/2023</t>
  </si>
  <si>
    <t>2019-2020-2021</t>
  </si>
  <si>
    <t xml:space="preserve">3-6 år, 0-8 t/uke </t>
  </si>
  <si>
    <t>3-6 år, 9-16 t/uke</t>
  </si>
  <si>
    <t xml:space="preserve">3-6 år, 17-24 t/uke </t>
  </si>
  <si>
    <t xml:space="preserve">3-6 år, 25-32 t/uke </t>
  </si>
  <si>
    <t xml:space="preserve">3-6 år, 33-40 t/uke </t>
  </si>
  <si>
    <t xml:space="preserve">3-6 år, 41+ t/uke </t>
  </si>
  <si>
    <t>Bygnes</t>
  </si>
  <si>
    <t>Kolnes</t>
  </si>
  <si>
    <t>Mykje</t>
  </si>
  <si>
    <t>Sevland</t>
  </si>
  <si>
    <t>Skudenes</t>
  </si>
  <si>
    <t>Storesund</t>
  </si>
  <si>
    <t xml:space="preserve">0-2 år, 0-8 t/uke </t>
  </si>
  <si>
    <t>0-2 år, 9-16 t/uke</t>
  </si>
  <si>
    <t xml:space="preserve">0-2 år, 17-24 t/uke </t>
  </si>
  <si>
    <t xml:space="preserve">0-2 år, 25-32 t/uke </t>
  </si>
  <si>
    <t xml:space="preserve">0-2 år, 33-40 t/uke </t>
  </si>
  <si>
    <t xml:space="preserve">0-2 år, 41+ t/uke </t>
  </si>
  <si>
    <t xml:space="preserve">3 år, 0-8 t/uke </t>
  </si>
  <si>
    <t>3 år, 9-16 t/uke</t>
  </si>
  <si>
    <t xml:space="preserve">3 år, 17-24 t/uke </t>
  </si>
  <si>
    <t xml:space="preserve">3 år, 25-32 t/uke </t>
  </si>
  <si>
    <t xml:space="preserve">3 år, 33-40 t/uke </t>
  </si>
  <si>
    <t xml:space="preserve">3 år, 41+ t/uke </t>
  </si>
  <si>
    <t>Vea</t>
  </si>
  <si>
    <t>Vormedal</t>
  </si>
  <si>
    <t>Små barn</t>
  </si>
  <si>
    <t>Store barn</t>
  </si>
  <si>
    <t>Grp. funk</t>
  </si>
  <si>
    <t>Funksjon</t>
  </si>
  <si>
    <t>Ansvar</t>
  </si>
  <si>
    <t>Art</t>
  </si>
  <si>
    <t>Regnskap</t>
  </si>
  <si>
    <t>FØRSKOLE</t>
  </si>
  <si>
    <t>SERVICETORG TIL INNBYGGERKONTAKT</t>
  </si>
  <si>
    <t>FAST LØNN</t>
  </si>
  <si>
    <t>KLP PENSJON - FELLESORDNING MV.</t>
  </si>
  <si>
    <t>ARBEIDSGIVERAVGIFT</t>
  </si>
  <si>
    <t>Skal ikke være med i grunnlag: Gjelder ansatte som sitter i kommunens servicetorg og jobber ut mot alle barnehagene</t>
  </si>
  <si>
    <t>SYKELØNNSREFUSJON</t>
  </si>
  <si>
    <t>FELLESUTGIFTER PERSONAL</t>
  </si>
  <si>
    <t>FORSIKRINGER VAKTTJENESTER</t>
  </si>
  <si>
    <t>MINORITETSSPRÅKLIGE</t>
  </si>
  <si>
    <t>KJØP FRA ANDRE SOM ERSTATTER KOMMUNAL EGENPRODUKSJON</t>
  </si>
  <si>
    <t>Feilført funksjon - privat barnehage har fakturert foreldrebetaling for deltakere på introprogrammet, skulle vært ført på funksjon 21100. Skal ikke være del av grunnlag.</t>
  </si>
  <si>
    <t>FELLESTILTAK BARNEHAGER</t>
  </si>
  <si>
    <t>PERIODISERING LØNN - IKKE UTB.</t>
  </si>
  <si>
    <t>Lønn til rådgivere i oppvekst/kultur og hovedtillitsvalgte som jobber ut mot alle bhg - skal ikke med i tilsk.gr.lag</t>
  </si>
  <si>
    <t>ANNEN LØNN TREKKPL GODTGJ INKL TILLEGG</t>
  </si>
  <si>
    <t>MOTKONTO TREKKPL GODTGJ.</t>
  </si>
  <si>
    <t>KONTORMATERIELL, ABONNEMENT PÅ AVISER/FAGTIDSKRIFT</t>
  </si>
  <si>
    <t>1100: Abonnementer på fagtidsskrifter for barnehagesjefens stab</t>
  </si>
  <si>
    <t>UNDERVISNINGSMATERIELL</t>
  </si>
  <si>
    <t>1105: Premiering av barnehager med høy score på foreldreundersøkelsen (både kommunale og private bhg), Salaby lisens for alle barnehagene (kommunale og private)</t>
  </si>
  <si>
    <t>Mat/Bevertning til ansatte/besøkende. Oppgi formål og hvem som deltar!</t>
  </si>
  <si>
    <t>1116: Fagsamlinger, DUÅ nettverk, felles styrersamlinger, Rekomp mm. Gjelder alle barnehager og barnehagesjefens stab</t>
  </si>
  <si>
    <t>SAMLEPOST ANNET FORBR.MATERIELL, RÅVARER, TJEN</t>
  </si>
  <si>
    <t>1120: Forestilling "Eventyret om skinnvotten" - tilbud til alle barnehagene</t>
  </si>
  <si>
    <t>POST, BANKTJENESTER, TELEFON</t>
  </si>
  <si>
    <t>1130: Telefonkostnader for barnehagesjefens stab</t>
  </si>
  <si>
    <t>ANNONSER, REKLAME, INFORMASJON</t>
  </si>
  <si>
    <t>1140: Avsatt lønn 2025 - utlegg ansatt i barneheagesjefens stab</t>
  </si>
  <si>
    <t>OPPLÆRING, KURS - IKKE OPPG.PL.</t>
  </si>
  <si>
    <t>1150: Lederutvikling alle bhg, DUÅ nettverk/opplæring, Kompetanseløftet, Rekomp, samlinger for barnehagesjefens stab,</t>
  </si>
  <si>
    <t>OPPG.PL. UTG OG GODTGJ FOR REISER</t>
  </si>
  <si>
    <t>1160: Bilgodtgjørelse ansatte i barnehagesjefens stab</t>
  </si>
  <si>
    <t>TRANSPORTUTGIFTER OG DRIFT AV EGNE OG LEIDE TRANSP.MIDL.Oppgi fomål med reisen.</t>
  </si>
  <si>
    <t>1170: Flybilletter ifbm KS samling barnehagemyndighet, kjøregodtgjørelse ansatte i barnehagesjefens stab</t>
  </si>
  <si>
    <t>1185: Forsikring alle barnehagebarn - skal ikke med i grunnlag</t>
  </si>
  <si>
    <t>AVGIFTER GEBYRER LISENSER M.V.</t>
  </si>
  <si>
    <t>1195: IT systemer/programmer ut mot alle barnehager og administrasjonen (Vigilo, Polylino, Visma flyt barnehage)</t>
  </si>
  <si>
    <t>KJØP OG FINANSIELL LEIE AV DRIFTSMIDLER</t>
  </si>
  <si>
    <t>1200: Kontorutstyr til ansatte i barnehagesjefens stab</t>
  </si>
  <si>
    <t>ANDRE TJENESTER, EKS KONSULENT TJENESTER, RÅDGIVNINGSTJENESTER, MV</t>
  </si>
  <si>
    <t xml:space="preserve">1270: Konsulenthjelp Vigilo for oppsett FREG (folkeregisteret) </t>
  </si>
  <si>
    <t>KJØP FRA KOMMUNER</t>
  </si>
  <si>
    <t>1350: Rekomp midler fordelt ut til kommuner, lønnskostnader regional veileder/koordinator</t>
  </si>
  <si>
    <t>1370: Rekomp midler fordelt ut til private barnehager, samt tilretteleggingsmidler for videreutdanning betalt ut til private barnehager</t>
  </si>
  <si>
    <t>MERVERDIAVGIFT SOM GIR RETT TIL MERVERDIAVGIFTSKOMPENSASJON</t>
  </si>
  <si>
    <t>1429:Mva</t>
  </si>
  <si>
    <t>AVSETNING TIL BUNDNE FOND</t>
  </si>
  <si>
    <t>1550: Overført restmidler Rekomp til neste år + tilskudd til toppet bemanning (alle barnehager)</t>
  </si>
  <si>
    <t>REFUSJONER FRA STATEN</t>
  </si>
  <si>
    <t>1700: Tilskudd til videreutdanning, toppet bemanning, veiledning nyutdannede for alle barnehager. Fordelt ut på art 1350/1370 og/eller overført til påfølgende år.</t>
  </si>
  <si>
    <t>1710: Sykelønnsrefusjon for ansatte i barnehagesjefens stab</t>
  </si>
  <si>
    <t>REFUSJON FORELDREPENGER</t>
  </si>
  <si>
    <t>Uvesentlig</t>
  </si>
  <si>
    <t>KOMPENSASJON FOR MERVERDIAVGIFT</t>
  </si>
  <si>
    <t>1729: Mva</t>
  </si>
  <si>
    <t>REFUSJONER FRA FYLKESKOMMUNER</t>
  </si>
  <si>
    <t>1730: Tilskudd ABLU, Rekomp (alle barnehager)</t>
  </si>
  <si>
    <t>REFUSJONER FRA KOMMUNER</t>
  </si>
  <si>
    <t>1750: Midler overført fra tidligere fond for kompetanseutvikling - skal benyttes inn i Rekomp</t>
  </si>
  <si>
    <t>REFUSJONER FRA ANDRE - PRIVATE</t>
  </si>
  <si>
    <t>1770: Refusjon for hovedtillitsvalgte</t>
  </si>
  <si>
    <t>BRUK AV BUNDNE DRIFTSFOND</t>
  </si>
  <si>
    <t>1950: Overført fra 2024 (Rekomp)</t>
  </si>
  <si>
    <t>TOLKETJENESTEN</t>
  </si>
  <si>
    <t>Tolketjenesten -  skal ikke være med i grunnlag, gjelder alle barnehagene</t>
  </si>
  <si>
    <t>BYGGFORVALTNING - EIENDOM SONE 2</t>
  </si>
  <si>
    <t>MATERIALER TIL VEDLIKEHOLD, EKS MALING, TREVIRKE, BETONG, MV</t>
  </si>
  <si>
    <t>Feilført - gjelder innkjøp av væskeføler til Åkra ungdomsskole. Skal ikke være med i grunnlaget</t>
  </si>
  <si>
    <t>BOLIGKONTORET - EIENDOM AVDELINGSLEDER VEDLIKEHOLD</t>
  </si>
  <si>
    <t>VEDLIKEHOLD AV BYGG OG ANLEGG</t>
  </si>
  <si>
    <t>Feilført - gjelder nøkkel/filing til kommunal bolig - skal ikke være med i grunnlaget</t>
  </si>
  <si>
    <t>Helsestasjon og skolehelsetjeneste</t>
  </si>
  <si>
    <t>MEDISINSK FORBRUKSMATERIELL</t>
  </si>
  <si>
    <t>Feilført - innkjøp engangshansker til Norheim helsestasjon - skal ikke inkluderes i beregning</t>
  </si>
  <si>
    <t>Feilført - innkjøp av stetoskop til Kopervik helsestasjon - skal ikke inkluderes i beregning</t>
  </si>
  <si>
    <t>ØKONOMISJEF - PENSJON</t>
  </si>
  <si>
    <t>Pensjon skal ikke med i grunnlag (eget pensjonspåslag)</t>
  </si>
  <si>
    <t>KOMMUNALE BARNEHAGEAKTIVITETER</t>
  </si>
  <si>
    <t>LÆRLINGER</t>
  </si>
  <si>
    <t>OVERTID INKL TILLEGG</t>
  </si>
  <si>
    <t>ANNEN LØNN TREKKPL GODTGJ LÆRLINGER</t>
  </si>
  <si>
    <t>Lærlinger - skal ikke være med i grunnlag</t>
  </si>
  <si>
    <t>BRUKERBET ORDINÆRE KOMM TJENESTER</t>
  </si>
  <si>
    <t>Yrkesskade-og gruppelivsforsikring kommunale barnehager 2025. Tas med i beregning under FELLESTILTAK BARNEHAGER, funksjon komm.bhg</t>
  </si>
  <si>
    <t>VIKARER INKL TILLEGG</t>
  </si>
  <si>
    <t>FERIEVIKARER</t>
  </si>
  <si>
    <t>SYKEVIKAR</t>
  </si>
  <si>
    <t>EKSTRAHJELP INKL. TILLEGG</t>
  </si>
  <si>
    <t>Matvarer til kommunal virksomhet, samt videresalg av mat, ol</t>
  </si>
  <si>
    <t>HUSLEIE LEIE AV LOKALER OG GRUNN</t>
  </si>
  <si>
    <t>LEIE AV DRIFTSMIDLER</t>
  </si>
  <si>
    <t>OVERFØRING TIL ANDRE (PRIVATE)</t>
  </si>
  <si>
    <t>Overføring av tilskuddsmidler til neste år - videreutdanning, veiledning nyutdannede, kostpenger, Rekomp. Kostnad skal ikke være med i tilskuddsgrunnlaget, tilsvarende inntekt påfølgende år inkluderes heller ikke i grunnlaget.</t>
  </si>
  <si>
    <t>Kostpenger som ble orverført fra fjoråret - inntekt inkluderes ikke i tilskuddsgrunnlaget</t>
  </si>
  <si>
    <t>KVELDS- OG NATTILLEGG</t>
  </si>
  <si>
    <t>Overføring av tilskuddsmidler til neste år - videreutdanning. Kostnad skal ikke være med i tilskuddsgrunnlaget, tilsvarende inntekt påfølgende år inkluderes heller ikke i grunnlaget.</t>
  </si>
  <si>
    <t>STATENS PENSJONSKASSE SPK</t>
  </si>
  <si>
    <t>SERVICEAVTALER, REPARASJON OG VAKTMESTERTJENESTER</t>
  </si>
  <si>
    <t>Overføring av tilskuddsmidler til neste år - Rekomp og videreutdanning. Kostnad skal ikke være med i tilskuddsgrunnlaget, tilsvarende inntekt påfølgende år inkluderes heller ikke i grunnlaget.</t>
  </si>
  <si>
    <t>Overføring av tilskuddsmidler til neste år - kostpenger. Kostnad skal ikke være med i tilskuddsgrunnlaget, tilsvarende inntekt påfølgende år inkluderes heller ikke i grunnlaget.</t>
  </si>
  <si>
    <t>Mykje barnehage</t>
  </si>
  <si>
    <t>Overføring av tilskuddsmidler til neste år - kostpenger og veiledning nyutdannede. Kostnad skal ikke være med i tilskuddsgrunnlaget, tilsvarende inntekt påfølgende år inkluderes heller ikke i grunnlaget.</t>
  </si>
  <si>
    <t>RENHOLDS- OG VASKERITJENESTER</t>
  </si>
  <si>
    <t>Purregebyr/inkassosalær ved forsinket betaling av faktura</t>
  </si>
  <si>
    <t>Overføring av tilskuddsmidler til neste år - kostpenger og videreutdanning. Kostnad skal ikke være med i tilskuddsgrunnlaget, tilsvarende inntekt påfølgende år inkluderes heller ikke i grunnlaget.</t>
  </si>
  <si>
    <t>BYGNES VITENBARNEHAGE</t>
  </si>
  <si>
    <t>TREKKPL/OPPGAVEPL IKKE ARB G AVG PL LØNN</t>
  </si>
  <si>
    <t>Overføring av tilskuddsmidler til neste år - veiledning av nyutdannede og Rekomp midler. Kostnad skal ikke være med i tilskuddsgrunnlaget, tilsvarende inntekt påfølgende år inkluderes heller ikke i grunnlaget.</t>
  </si>
  <si>
    <t>TILSKUDD BARNEHAGER</t>
  </si>
  <si>
    <t>Søskenmoderasjon kommunale barneahger - skal ikke med i grunnlag</t>
  </si>
  <si>
    <t>TETT PÅ</t>
  </si>
  <si>
    <t>Feilført lønn tilknyttet vikarer for Tett på ansatte. Noen feilføringer er regnskapsmessig korrigert på art 1120. Resterende er ikke korrigert. Når timelister føres for vikarer for Tett på ansatte, er det ikke alltid at virksomhetene husker å endre funksjon til 21100. Skal ikke være med i tilsk.grunnlaget.</t>
  </si>
  <si>
    <t>T-skjorter til kommunale barnehagestyrere</t>
  </si>
  <si>
    <t>Visma veilederen, Vigilo (del som kun gjelder kommunale barnehager), Visma (integrasjoner mot Vigilo som kun gjelder kokk.bhg), Kriseportalen.no</t>
  </si>
  <si>
    <t>Vigilo (konsulenttimer vedr. fakturering foreldrebetaling)</t>
  </si>
  <si>
    <t>Tapsføring foreldrebetaling - skal ikke være del av tilskuddsgrunnlaget</t>
  </si>
  <si>
    <t>BARN MED PLASS I ANDRE KOMMUNERS BARNEHAGER</t>
  </si>
  <si>
    <t>DRIFTSTILSKUDD IKKE KOMM BARNEHAGER</t>
  </si>
  <si>
    <t>Gjelder refusjon fra/til andre kommuner vedr. barn som går i barnehage i annnen kommune enn bostedskommune - skal ikke med i tilskuddsberegning</t>
  </si>
  <si>
    <t>IKKE KOMMUNALE BARNEHAGEAKTIVITETER</t>
  </si>
  <si>
    <t>TILSKUDD BETALINGSREDUKSJON</t>
  </si>
  <si>
    <t>Gjelder tilskudd til private barnehager - skal ikke med i tilskuddsberegning</t>
  </si>
  <si>
    <t>Tilbakebetalt tilskudd til kommunen etter økonomisk tilsyn gjennomført av Udir - skal ikke tas med i tilskuddsgrunnlaget</t>
  </si>
  <si>
    <t>Tekst</t>
  </si>
  <si>
    <t>Kostn.type</t>
  </si>
  <si>
    <t>5 ord.dr.kostn</t>
  </si>
  <si>
    <t>1 fast lønn</t>
  </si>
  <si>
    <t>2 variabel lønn</t>
  </si>
  <si>
    <t>Summer av Regnskap</t>
  </si>
  <si>
    <t>Totalsum</t>
  </si>
  <si>
    <t>4 arb.g.avg</t>
  </si>
  <si>
    <t>3 sykelønnsrefusjon</t>
  </si>
  <si>
    <t>7 andre refusjoner</t>
  </si>
  <si>
    <t>Foreldrebetaling (inkl kost)</t>
  </si>
  <si>
    <t>Merverdiavgift</t>
  </si>
  <si>
    <t>Estimerte kostnader til Microsoft lisenser komm.bhg</t>
  </si>
  <si>
    <t>Estimerte kostnader til bredbånd komm.bhg</t>
  </si>
  <si>
    <t>FØRSKOLELOKALER OG SKYSS</t>
  </si>
  <si>
    <t>BYGGFORVALTNING - EIENDOM</t>
  </si>
  <si>
    <t>DRIFTSAVDELINGEN</t>
  </si>
  <si>
    <t>Lønn:</t>
  </si>
  <si>
    <t>RENHOLD - EIENDOM SONE 2</t>
  </si>
  <si>
    <t>Sykelønn:</t>
  </si>
  <si>
    <t>RENHOLDSAVDELINGEN - EIENDOM SONE 3</t>
  </si>
  <si>
    <t>AGA:</t>
  </si>
  <si>
    <t>RENHOLDSAVDELINGEN - EIENDOM SONE 4</t>
  </si>
  <si>
    <t>Dr.utg.</t>
  </si>
  <si>
    <t>I tillegg (informasjon fra teknisk etat):</t>
  </si>
  <si>
    <t>Vinterdrift</t>
  </si>
  <si>
    <t>Forsikringer barnehagebygg</t>
  </si>
  <si>
    <t>LØNN RENHOLD</t>
  </si>
  <si>
    <t>Lekeplasskontroller</t>
  </si>
  <si>
    <t>IA</t>
  </si>
  <si>
    <t>Ført på funksjon 221</t>
  </si>
  <si>
    <t>SYKEVIKAR RENHOLD</t>
  </si>
  <si>
    <t>FERIEVIKAR RENHOLD</t>
  </si>
  <si>
    <t>EKSTRAHJELP RENHOLD</t>
  </si>
  <si>
    <t>OVERTID RENHOLD</t>
  </si>
  <si>
    <t>Pensjon - skal ikke være med i grunnlag</t>
  </si>
  <si>
    <t>Aga av pensjon - skal ikke være med i grunnlag</t>
  </si>
  <si>
    <t>Feilført funksjon. Kjeledress til Tett på ansatte, skal ikke være med i grunnlag</t>
  </si>
  <si>
    <t>RENHOLD - EIENDOM SONE 1</t>
  </si>
  <si>
    <t>RENHOLDSAVDELINGEN - EIENDOM SONE 5</t>
  </si>
  <si>
    <t>BYGGFORVALTNING - EIENDOM SONE 4</t>
  </si>
  <si>
    <t>BYGGFORVALTNING - EIENDOM SONE 5</t>
  </si>
  <si>
    <t>PARK ÅKRA</t>
  </si>
  <si>
    <t>PPT</t>
  </si>
  <si>
    <t>Feilført funksjon. Flyreise til konferanse for PPT leder, skal ikke være med i grunnlag.</t>
  </si>
  <si>
    <t>Feilført funksjon. Taxi transport for barn m/følge. Skal ikke være del av grunnlag.</t>
  </si>
  <si>
    <t>EIENDOMSAVDELINGEN</t>
  </si>
  <si>
    <t>STRØM</t>
  </si>
  <si>
    <t>NATURGASS</t>
  </si>
  <si>
    <t>TEKNISK SJEFS STAB</t>
  </si>
  <si>
    <t>Husleie - skal ikke være del av grunnlag. Dekkes av kapitaltilskudd.</t>
  </si>
  <si>
    <t>BYGGFORVALTNING - EIENDOM SONE 1</t>
  </si>
  <si>
    <t>BYGGFORVALTNING - EIENDOM SONE 3</t>
  </si>
  <si>
    <t>PARK BYGNES</t>
  </si>
  <si>
    <t>AVSKRIVNINGER</t>
  </si>
  <si>
    <t>PÅKOSTNING NYBYGG OG NYANLEGG</t>
  </si>
  <si>
    <t>Gjelder investering og skal ikke tas med i grunnlag</t>
  </si>
  <si>
    <t>Oppgradering av utearealer kommunale barnehager</t>
  </si>
  <si>
    <t>MATERIALER TIL VEDLIKEHOLD OG NYBYGG</t>
  </si>
  <si>
    <t>MVA-KOMPENSASJON INVESTERING</t>
  </si>
  <si>
    <t>STYRKET TILBUD FØRSKOLEBARN</t>
  </si>
  <si>
    <t>KJØP OG LEIE AV TRANSPORTMIDLER</t>
  </si>
  <si>
    <t>Feil ansvar, vikar for Tett på ansatt i Kolnes, skulle vært ført på ansvar 22294</t>
  </si>
  <si>
    <t xml:space="preserve">Feilført lønn (se over) - korrigert regnskapsmessig. </t>
  </si>
  <si>
    <t>MEDISINSK UTSTYR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</si>
</sst>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
    <numFmt numFmtId="165" formatCode="#,##0.00000"/>
    <numFmt numFmtId="166" formatCode="0.000"/>
    <numFmt numFmtId="167" formatCode="0.0"/>
    <numFmt numFmtId="168" formatCode="#,##0.0"/>
    <numFmt numFmtId="169" formatCode="#,##0.0000"/>
    <numFmt numFmtId="170" formatCode="[$-414]mmm\.\ yy;@"/>
    <numFmt numFmtId="171" formatCode="[$-414]d/\ mmm\.;@"/>
    <numFmt numFmtId="172" formatCode="dd/mm/yy;@"/>
    <numFmt numFmtId="173" formatCode="#,##0.000"/>
  </numFmts>
  <fonts count="29" x14ac:knownFonts="1">
    <font>
      <sz val="11"/>
      <color indexed="8"/>
      <name val="Calibri"/>
      <family val="2"/>
      <scheme val="minor"/>
    </font>
    <font>
      <sz val="11"/>
      <color theme="1"/>
      <name val="Calibri"/>
      <family val="2"/>
      <scheme val="minor"/>
    </font>
    <font>
      <sz val="11"/>
      <color rgb="FFFF0000"/>
      <name val="Calibri"/>
      <family val="2"/>
      <scheme val="minor"/>
    </font>
    <font>
      <b/>
      <sz val="11"/>
      <color indexed="8"/>
      <name val="Calibri"/>
      <family val="2"/>
      <scheme val="minor"/>
    </font>
    <font>
      <sz val="11"/>
      <color indexed="8"/>
      <name val="Calibri"/>
      <family val="2"/>
      <scheme val="minor"/>
    </font>
    <font>
      <b/>
      <sz val="10"/>
      <name val="Verdana"/>
      <family val="2"/>
    </font>
    <font>
      <sz val="8"/>
      <name val="Verdana"/>
      <family val="2"/>
    </font>
    <font>
      <sz val="10"/>
      <name val="Verdana"/>
      <family val="2"/>
    </font>
    <font>
      <sz val="8"/>
      <color theme="0" tint="-0.14999847407452621"/>
      <name val="Verdana"/>
      <family val="2"/>
    </font>
    <font>
      <b/>
      <sz val="8"/>
      <name val="Verdana"/>
      <family val="2"/>
    </font>
    <font>
      <sz val="9"/>
      <name val="Verdana"/>
      <family val="2"/>
    </font>
    <font>
      <b/>
      <sz val="11"/>
      <name val="Verdana"/>
      <family val="2"/>
    </font>
    <font>
      <b/>
      <i/>
      <sz val="8"/>
      <name val="Verdana"/>
      <family val="2"/>
    </font>
    <font>
      <sz val="10"/>
      <color theme="0" tint="-0.34998626667073579"/>
      <name val="Verdana"/>
      <family val="2"/>
    </font>
    <font>
      <sz val="8"/>
      <color indexed="81"/>
      <name val="Tahoma"/>
      <family val="2"/>
    </font>
    <font>
      <sz val="9"/>
      <color indexed="8"/>
      <name val="Calibri"/>
      <family val="2"/>
    </font>
    <font>
      <b/>
      <sz val="10"/>
      <name val="Arial"/>
      <family val="2"/>
    </font>
    <font>
      <sz val="10"/>
      <name val="Arial"/>
      <family val="2"/>
    </font>
    <font>
      <sz val="8"/>
      <name val="Arial"/>
      <family val="2"/>
    </font>
    <font>
      <b/>
      <sz val="11"/>
      <color indexed="8"/>
      <name val="Calibri"/>
      <family val="2"/>
    </font>
    <font>
      <sz val="26"/>
      <color indexed="8"/>
      <name val="Calibri"/>
      <family val="2"/>
    </font>
    <font>
      <sz val="7"/>
      <name val="Verdana"/>
      <family val="2"/>
    </font>
    <font>
      <sz val="8"/>
      <color indexed="8"/>
      <name val="Verdana"/>
      <family val="2"/>
    </font>
    <font>
      <sz val="8"/>
      <color indexed="8"/>
      <name val="Calibri"/>
      <family val="2"/>
      <scheme val="minor"/>
    </font>
    <font>
      <sz val="11"/>
      <name val="Calibri"/>
      <family val="2"/>
      <scheme val="minor"/>
    </font>
    <font>
      <sz val="11"/>
      <color rgb="FF000000"/>
      <name val="Calibri"/>
      <family val="2"/>
    </font>
    <font>
      <b/>
      <sz val="11"/>
      <color rgb="FF000000"/>
      <name val="Calibri"/>
      <family val="2"/>
    </font>
    <font>
      <u/>
      <sz val="11"/>
      <color indexed="8"/>
      <name val="Calibri"/>
      <family val="2"/>
      <scheme val="minor"/>
    </font>
    <font>
      <sz val="14"/>
      <color theme="1"/>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indexed="13"/>
        <bgColor indexed="64"/>
      </patternFill>
    </fill>
    <fill>
      <patternFill patternType="solid">
        <fgColor theme="1"/>
        <bgColor indexed="64"/>
      </patternFill>
    </fill>
    <fill>
      <patternFill patternType="solid">
        <fgColor theme="6" tint="0.39997558519241921"/>
        <bgColor indexed="64"/>
      </patternFill>
    </fill>
    <fill>
      <patternFill patternType="solid">
        <fgColor theme="9" tint="0.59999389629810485"/>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right style="dotted">
        <color indexed="23"/>
      </right>
      <top/>
      <bottom style="medium">
        <color indexed="64"/>
      </bottom>
      <diagonal/>
    </border>
    <border>
      <left style="dotted">
        <color indexed="23"/>
      </left>
      <right/>
      <top/>
      <bottom style="medium">
        <color indexed="64"/>
      </bottom>
      <diagonal/>
    </border>
    <border>
      <left style="dotted">
        <color indexed="23"/>
      </left>
      <right/>
      <top style="dotted">
        <color indexed="23"/>
      </top>
      <bottom style="dotted">
        <color indexed="23"/>
      </bottom>
      <diagonal/>
    </border>
    <border>
      <left style="thin">
        <color auto="1"/>
      </left>
      <right style="thin">
        <color auto="1"/>
      </right>
      <top/>
      <bottom style="dotted">
        <color indexed="23"/>
      </bottom>
      <diagonal/>
    </border>
    <border>
      <left/>
      <right style="dotted">
        <color indexed="23"/>
      </right>
      <top/>
      <bottom style="dotted">
        <color indexed="23"/>
      </bottom>
      <diagonal/>
    </border>
    <border>
      <left style="thin">
        <color indexed="64"/>
      </left>
      <right style="thin">
        <color indexed="64"/>
      </right>
      <top style="dotted">
        <color indexed="23"/>
      </top>
      <bottom style="dotted">
        <color indexed="23"/>
      </bottom>
      <diagonal/>
    </border>
    <border>
      <left/>
      <right style="dotted">
        <color indexed="23"/>
      </right>
      <top style="dotted">
        <color indexed="23"/>
      </top>
      <bottom style="dotted">
        <color indexed="23"/>
      </bottom>
      <diagonal/>
    </border>
    <border>
      <left/>
      <right style="dotted">
        <color indexed="23"/>
      </right>
      <top style="dotted">
        <color indexed="23"/>
      </top>
      <bottom/>
      <diagonal/>
    </border>
    <border>
      <left style="thin">
        <color auto="1"/>
      </left>
      <right style="thin">
        <color auto="1"/>
      </right>
      <top/>
      <bottom style="medium">
        <color auto="1"/>
      </bottom>
      <diagonal/>
    </border>
    <border>
      <left/>
      <right style="dotted">
        <color indexed="23"/>
      </right>
      <top/>
      <bottom/>
      <diagonal/>
    </border>
    <border>
      <left style="dotted">
        <color indexed="23"/>
      </left>
      <right/>
      <top/>
      <bottom/>
      <diagonal/>
    </border>
    <border>
      <left style="dotted">
        <color indexed="23"/>
      </left>
      <right style="thin">
        <color indexed="23"/>
      </right>
      <top/>
      <bottom/>
      <diagonal/>
    </border>
    <border>
      <left style="dotted">
        <color indexed="23"/>
      </left>
      <right style="thin">
        <color indexed="23"/>
      </right>
      <top style="medium">
        <color auto="1"/>
      </top>
      <bottom style="dotted">
        <color indexed="23"/>
      </bottom>
      <diagonal/>
    </border>
    <border>
      <left/>
      <right/>
      <top/>
      <bottom style="thin">
        <color indexed="64"/>
      </bottom>
      <diagonal/>
    </border>
    <border>
      <left/>
      <right/>
      <top/>
      <bottom style="thin">
        <color rgb="FF000000"/>
      </bottom>
      <diagonal/>
    </border>
    <border>
      <left style="thin">
        <color indexed="64"/>
      </left>
      <right style="thin">
        <color indexed="64"/>
      </right>
      <top/>
      <bottom/>
      <diagonal/>
    </border>
  </borders>
  <cellStyleXfs count="4">
    <xf numFmtId="0" fontId="0" fillId="0" borderId="0"/>
    <xf numFmtId="9" fontId="4" fillId="0" borderId="0" applyFont="0" applyFill="0" applyBorder="0" applyAlignment="0" applyProtection="0"/>
    <xf numFmtId="170" fontId="17" fillId="0" borderId="0"/>
    <xf numFmtId="170" fontId="17" fillId="0" borderId="0"/>
  </cellStyleXfs>
  <cellXfs count="143">
    <xf numFmtId="0" fontId="0" fillId="0" borderId="0" xfId="0"/>
    <xf numFmtId="3" fontId="0" fillId="0" borderId="0" xfId="0" applyNumberFormat="1"/>
    <xf numFmtId="0" fontId="0" fillId="0" borderId="0" xfId="0" applyAlignment="1">
      <alignment horizontal="center"/>
    </xf>
    <xf numFmtId="0" fontId="3" fillId="0" borderId="0" xfId="0" applyFont="1"/>
    <xf numFmtId="3" fontId="0" fillId="3" borderId="0" xfId="0" applyNumberFormat="1" applyFill="1"/>
    <xf numFmtId="0" fontId="5" fillId="0" borderId="0" xfId="0" applyFont="1"/>
    <xf numFmtId="0" fontId="5" fillId="4" borderId="0" xfId="0" applyFont="1" applyFill="1"/>
    <xf numFmtId="9" fontId="6" fillId="0" borderId="0" xfId="0" applyNumberFormat="1" applyFont="1"/>
    <xf numFmtId="0" fontId="6" fillId="0" borderId="0" xfId="0" applyFont="1"/>
    <xf numFmtId="0" fontId="6" fillId="0" borderId="0" xfId="0" applyFont="1" applyAlignment="1">
      <alignment horizontal="right"/>
    </xf>
    <xf numFmtId="3" fontId="6" fillId="0" borderId="0" xfId="0" applyNumberFormat="1" applyFont="1"/>
    <xf numFmtId="10" fontId="6" fillId="3" borderId="0" xfId="1" applyNumberFormat="1" applyFont="1" applyFill="1" applyAlignment="1">
      <alignment horizontal="left"/>
    </xf>
    <xf numFmtId="164" fontId="6" fillId="3" borderId="0" xfId="1" applyNumberFormat="1" applyFont="1" applyFill="1" applyAlignment="1">
      <alignment horizontal="left"/>
    </xf>
    <xf numFmtId="3" fontId="6" fillId="0" borderId="0" xfId="0" applyNumberFormat="1" applyFont="1" applyAlignment="1">
      <alignment horizontal="center"/>
    </xf>
    <xf numFmtId="164" fontId="6" fillId="0" borderId="0" xfId="1" applyNumberFormat="1" applyFont="1" applyFill="1" applyAlignment="1">
      <alignment horizontal="left"/>
    </xf>
    <xf numFmtId="0" fontId="7" fillId="0" borderId="0" xfId="0" applyFont="1"/>
    <xf numFmtId="0" fontId="0" fillId="3" borderId="0" xfId="0" applyFill="1"/>
    <xf numFmtId="0" fontId="0" fillId="0" borderId="0" xfId="0" applyAlignment="1">
      <alignment wrapText="1"/>
    </xf>
    <xf numFmtId="0" fontId="6" fillId="0" borderId="0" xfId="0" applyFont="1" applyAlignment="1">
      <alignment wrapText="1"/>
    </xf>
    <xf numFmtId="0" fontId="0" fillId="4" borderId="0" xfId="0" applyFill="1"/>
    <xf numFmtId="166" fontId="0" fillId="0" borderId="0" xfId="0" applyNumberFormat="1"/>
    <xf numFmtId="2" fontId="0" fillId="4" borderId="0" xfId="0" applyNumberFormat="1" applyFill="1"/>
    <xf numFmtId="167" fontId="0" fillId="0" borderId="0" xfId="0" applyNumberFormat="1"/>
    <xf numFmtId="2" fontId="0" fillId="0" borderId="0" xfId="0" applyNumberFormat="1"/>
    <xf numFmtId="166" fontId="9" fillId="0" borderId="0" xfId="0" applyNumberFormat="1" applyFont="1"/>
    <xf numFmtId="2" fontId="9" fillId="0" borderId="0" xfId="0" applyNumberFormat="1" applyFont="1"/>
    <xf numFmtId="0" fontId="9" fillId="0" borderId="0" xfId="0" applyFont="1"/>
    <xf numFmtId="168" fontId="0" fillId="0" borderId="0" xfId="0" applyNumberFormat="1"/>
    <xf numFmtId="168" fontId="5" fillId="3" borderId="0" xfId="0" applyNumberFormat="1" applyFont="1" applyFill="1"/>
    <xf numFmtId="0" fontId="7" fillId="0" borderId="0" xfId="0" applyFont="1" applyAlignment="1">
      <alignment wrapText="1"/>
    </xf>
    <xf numFmtId="0" fontId="0" fillId="5" borderId="0" xfId="0" applyFill="1"/>
    <xf numFmtId="0" fontId="5" fillId="0" borderId="0" xfId="0" applyFont="1" applyAlignment="1">
      <alignment horizontal="left"/>
    </xf>
    <xf numFmtId="3" fontId="0" fillId="0" borderId="0" xfId="0" applyNumberFormat="1" applyAlignment="1">
      <alignment wrapText="1"/>
    </xf>
    <xf numFmtId="49" fontId="7" fillId="0" borderId="0" xfId="0" applyNumberFormat="1" applyFont="1" applyAlignment="1">
      <alignment wrapText="1"/>
    </xf>
    <xf numFmtId="3" fontId="10" fillId="0" borderId="0" xfId="0" applyNumberFormat="1" applyFont="1"/>
    <xf numFmtId="164" fontId="10" fillId="0" borderId="0" xfId="1" applyNumberFormat="1" applyFont="1"/>
    <xf numFmtId="165" fontId="0" fillId="0" borderId="0" xfId="0" applyNumberFormat="1"/>
    <xf numFmtId="0" fontId="0" fillId="0" borderId="1" xfId="0" applyBorder="1"/>
    <xf numFmtId="0" fontId="0" fillId="0" borderId="2" xfId="0" applyBorder="1"/>
    <xf numFmtId="3" fontId="0" fillId="0" borderId="2" xfId="0" applyNumberFormat="1" applyBorder="1"/>
    <xf numFmtId="3" fontId="0" fillId="0" borderId="3" xfId="0" applyNumberFormat="1" applyBorder="1"/>
    <xf numFmtId="9" fontId="0" fillId="0" borderId="4" xfId="0" applyNumberFormat="1" applyBorder="1"/>
    <xf numFmtId="3" fontId="0" fillId="0" borderId="5" xfId="0" applyNumberFormat="1" applyBorder="1"/>
    <xf numFmtId="0" fontId="0" fillId="0" borderId="4" xfId="0" applyBorder="1"/>
    <xf numFmtId="9" fontId="0" fillId="0" borderId="0" xfId="1" applyFont="1" applyBorder="1"/>
    <xf numFmtId="0" fontId="11" fillId="0" borderId="0" xfId="0" applyFont="1" applyAlignment="1">
      <alignment wrapText="1"/>
    </xf>
    <xf numFmtId="164" fontId="12" fillId="0" borderId="0" xfId="1" applyNumberFormat="1" applyFont="1"/>
    <xf numFmtId="0" fontId="5" fillId="6" borderId="0" xfId="0" applyFont="1" applyFill="1"/>
    <xf numFmtId="10" fontId="5" fillId="6" borderId="0" xfId="1" applyNumberFormat="1" applyFont="1" applyFill="1"/>
    <xf numFmtId="169" fontId="0" fillId="0" borderId="0" xfId="0" applyNumberFormat="1"/>
    <xf numFmtId="0" fontId="13" fillId="0" borderId="6" xfId="0" applyFont="1" applyBorder="1"/>
    <xf numFmtId="0" fontId="0" fillId="0" borderId="7" xfId="0" applyBorder="1"/>
    <xf numFmtId="3" fontId="0" fillId="0" borderId="7" xfId="0" applyNumberFormat="1" applyBorder="1"/>
    <xf numFmtId="3" fontId="0" fillId="0" borderId="8" xfId="0" applyNumberFormat="1" applyBorder="1"/>
    <xf numFmtId="0" fontId="15" fillId="0" borderId="0" xfId="0" applyFont="1" applyAlignment="1">
      <alignment horizontal="left"/>
    </xf>
    <xf numFmtId="0" fontId="16" fillId="0" borderId="9" xfId="0" applyFont="1" applyBorder="1"/>
    <xf numFmtId="171" fontId="18" fillId="0" borderId="10" xfId="2" applyNumberFormat="1" applyFont="1" applyBorder="1" applyAlignment="1">
      <alignment horizontal="center" wrapText="1"/>
    </xf>
    <xf numFmtId="0" fontId="19" fillId="0" borderId="11" xfId="0" applyFont="1" applyBorder="1" applyProtection="1">
      <protection locked="0"/>
    </xf>
    <xf numFmtId="3" fontId="17" fillId="0" borderId="12" xfId="2" applyNumberFormat="1" applyBorder="1" applyAlignment="1">
      <alignment horizontal="center"/>
    </xf>
    <xf numFmtId="0" fontId="0" fillId="0" borderId="11" xfId="0" applyBorder="1"/>
    <xf numFmtId="3" fontId="18" fillId="3" borderId="14" xfId="3" applyNumberFormat="1" applyFont="1" applyFill="1" applyBorder="1" applyAlignment="1" applyProtection="1">
      <alignment horizontal="center"/>
      <protection locked="0"/>
    </xf>
    <xf numFmtId="14" fontId="0" fillId="0" borderId="0" xfId="0" applyNumberFormat="1"/>
    <xf numFmtId="0" fontId="0" fillId="0" borderId="10" xfId="0" applyBorder="1"/>
    <xf numFmtId="3" fontId="17" fillId="0" borderId="17" xfId="2" applyNumberFormat="1" applyBorder="1" applyAlignment="1">
      <alignment horizontal="center"/>
    </xf>
    <xf numFmtId="0" fontId="20" fillId="0" borderId="19" xfId="0" applyFont="1" applyBorder="1" applyAlignment="1">
      <alignment horizontal="center"/>
    </xf>
    <xf numFmtId="170" fontId="18" fillId="0" borderId="20" xfId="0" applyNumberFormat="1" applyFont="1" applyBorder="1" applyAlignment="1" applyProtection="1">
      <alignment horizontal="center" wrapText="1"/>
      <protection locked="0"/>
    </xf>
    <xf numFmtId="0" fontId="0" fillId="0" borderId="19" xfId="0" applyBorder="1"/>
    <xf numFmtId="170" fontId="18" fillId="0" borderId="21" xfId="0" applyNumberFormat="1" applyFont="1" applyBorder="1" applyAlignment="1" applyProtection="1">
      <alignment horizontal="center" wrapText="1"/>
      <protection locked="0"/>
    </xf>
    <xf numFmtId="172" fontId="18" fillId="3" borderId="20" xfId="0" applyNumberFormat="1" applyFont="1" applyFill="1" applyBorder="1" applyAlignment="1" applyProtection="1">
      <alignment horizontal="center" wrapText="1"/>
      <protection locked="0"/>
    </xf>
    <xf numFmtId="3" fontId="0" fillId="0" borderId="22" xfId="0" applyNumberFormat="1" applyBorder="1"/>
    <xf numFmtId="0" fontId="0" fillId="0" borderId="0" xfId="0" quotePrefix="1"/>
    <xf numFmtId="3" fontId="5" fillId="6" borderId="0" xfId="0" applyNumberFormat="1" applyFont="1" applyFill="1"/>
    <xf numFmtId="9" fontId="0" fillId="0" borderId="0" xfId="1" applyFont="1"/>
    <xf numFmtId="0" fontId="21" fillId="0" borderId="0" xfId="0" applyFont="1"/>
    <xf numFmtId="0" fontId="21" fillId="0" borderId="0" xfId="0" applyFont="1" applyAlignment="1">
      <alignment horizontal="right"/>
    </xf>
    <xf numFmtId="10" fontId="0" fillId="0" borderId="0" xfId="1" applyNumberFormat="1" applyFont="1"/>
    <xf numFmtId="173" fontId="0" fillId="0" borderId="0" xfId="0" applyNumberFormat="1"/>
    <xf numFmtId="0" fontId="18" fillId="0" borderId="21" xfId="0" applyFont="1" applyBorder="1" applyAlignment="1" applyProtection="1">
      <alignment horizontal="center" wrapText="1"/>
      <protection locked="0"/>
    </xf>
    <xf numFmtId="165" fontId="6" fillId="0" borderId="0" xfId="0" applyNumberFormat="1" applyFont="1" applyAlignment="1">
      <alignment horizontal="center"/>
    </xf>
    <xf numFmtId="1" fontId="0" fillId="0" borderId="0" xfId="0" applyNumberFormat="1"/>
    <xf numFmtId="46" fontId="0" fillId="0" borderId="0" xfId="0" applyNumberFormat="1"/>
    <xf numFmtId="170" fontId="18" fillId="0" borderId="0" xfId="0" applyNumberFormat="1" applyFont="1" applyAlignment="1" applyProtection="1">
      <alignment horizontal="center" wrapText="1"/>
      <protection locked="0"/>
    </xf>
    <xf numFmtId="1" fontId="18" fillId="0" borderId="0" xfId="0" applyNumberFormat="1" applyFont="1" applyAlignment="1" applyProtection="1">
      <alignment horizontal="center" wrapText="1"/>
      <protection locked="0"/>
    </xf>
    <xf numFmtId="0" fontId="19" fillId="0" borderId="0" xfId="0" applyFont="1" applyProtection="1">
      <protection locked="0"/>
    </xf>
    <xf numFmtId="3" fontId="18" fillId="0" borderId="0" xfId="3" applyNumberFormat="1" applyFont="1" applyAlignment="1" applyProtection="1">
      <alignment horizontal="center"/>
      <protection locked="0"/>
    </xf>
    <xf numFmtId="3" fontId="17" fillId="0" borderId="0" xfId="2" applyNumberFormat="1" applyAlignment="1">
      <alignment horizontal="center"/>
    </xf>
    <xf numFmtId="1" fontId="0" fillId="0" borderId="0" xfId="0" applyNumberFormat="1" applyAlignment="1">
      <alignment textRotation="90" wrapText="1"/>
    </xf>
    <xf numFmtId="3" fontId="6" fillId="0" borderId="0" xfId="0" applyNumberFormat="1" applyFont="1" applyAlignment="1">
      <alignment horizontal="left"/>
    </xf>
    <xf numFmtId="0" fontId="6" fillId="0" borderId="0" xfId="0" applyFont="1" applyAlignment="1">
      <alignment horizontal="right" wrapText="1"/>
    </xf>
    <xf numFmtId="0" fontId="1" fillId="0" borderId="0" xfId="0" applyFont="1"/>
    <xf numFmtId="0" fontId="0" fillId="0" borderId="0" xfId="0" pivotButton="1"/>
    <xf numFmtId="1" fontId="0" fillId="3" borderId="0" xfId="0" applyNumberFormat="1" applyFill="1"/>
    <xf numFmtId="0" fontId="24" fillId="3" borderId="0" xfId="0" applyFont="1" applyFill="1" applyAlignment="1">
      <alignment horizontal="right" wrapText="1"/>
    </xf>
    <xf numFmtId="164" fontId="0" fillId="0" borderId="0" xfId="1" applyNumberFormat="1" applyFont="1"/>
    <xf numFmtId="10" fontId="10" fillId="0" borderId="0" xfId="1" applyNumberFormat="1" applyFont="1"/>
    <xf numFmtId="3" fontId="0" fillId="0" borderId="0" xfId="0" applyNumberFormat="1" applyAlignment="1">
      <alignment horizontal="center"/>
    </xf>
    <xf numFmtId="3" fontId="0" fillId="0" borderId="22" xfId="0" applyNumberFormat="1" applyBorder="1" applyAlignment="1">
      <alignment horizontal="center"/>
    </xf>
    <xf numFmtId="14" fontId="0" fillId="0" borderId="0" xfId="0" applyNumberFormat="1" applyAlignment="1">
      <alignment horizontal="left"/>
    </xf>
    <xf numFmtId="2" fontId="0" fillId="0" borderId="0" xfId="0" applyNumberFormat="1" applyAlignment="1">
      <alignment horizontal="center"/>
    </xf>
    <xf numFmtId="0" fontId="0" fillId="0" borderId="0" xfId="0" applyAlignment="1">
      <alignment horizontal="left" wrapText="1"/>
    </xf>
    <xf numFmtId="4" fontId="0" fillId="0" borderId="0" xfId="0" applyNumberFormat="1"/>
    <xf numFmtId="0" fontId="25" fillId="0" borderId="0" xfId="0" applyFont="1"/>
    <xf numFmtId="3" fontId="25" fillId="0" borderId="0" xfId="0" applyNumberFormat="1" applyFont="1"/>
    <xf numFmtId="0" fontId="25" fillId="0" borderId="0" xfId="0" applyFont="1" applyAlignment="1">
      <alignment horizontal="center"/>
    </xf>
    <xf numFmtId="0" fontId="26" fillId="0" borderId="0" xfId="0" applyFont="1" applyAlignment="1">
      <alignment horizontal="center"/>
    </xf>
    <xf numFmtId="0" fontId="26" fillId="0" borderId="0" xfId="0" applyFont="1"/>
    <xf numFmtId="3" fontId="26" fillId="0" borderId="0" xfId="0" applyNumberFormat="1" applyFont="1"/>
    <xf numFmtId="3" fontId="26" fillId="0" borderId="23" xfId="0" applyNumberFormat="1" applyFont="1" applyBorder="1"/>
    <xf numFmtId="0" fontId="25" fillId="2" borderId="0" xfId="0" applyFont="1" applyFill="1" applyAlignment="1">
      <alignment horizontal="center"/>
    </xf>
    <xf numFmtId="0" fontId="25" fillId="2" borderId="0" xfId="0" applyFont="1" applyFill="1"/>
    <xf numFmtId="3" fontId="25" fillId="2" borderId="0" xfId="0" applyNumberFormat="1" applyFont="1" applyFill="1"/>
    <xf numFmtId="10" fontId="0" fillId="0" borderId="0" xfId="0" applyNumberFormat="1"/>
    <xf numFmtId="0" fontId="0" fillId="0" borderId="0" xfId="0" applyAlignment="1">
      <alignment horizontal="left"/>
    </xf>
    <xf numFmtId="0" fontId="27" fillId="0" borderId="0" xfId="0" applyFont="1" applyAlignment="1">
      <alignment horizontal="left"/>
    </xf>
    <xf numFmtId="3" fontId="22" fillId="7" borderId="0" xfId="0" applyNumberFormat="1" applyFont="1" applyFill="1" applyAlignment="1">
      <alignment horizontal="left"/>
    </xf>
    <xf numFmtId="3" fontId="6" fillId="7" borderId="0" xfId="0" applyNumberFormat="1" applyFont="1" applyFill="1" applyAlignment="1">
      <alignment horizontal="left"/>
    </xf>
    <xf numFmtId="14" fontId="28" fillId="0" borderId="0" xfId="0" applyNumberFormat="1" applyFont="1"/>
    <xf numFmtId="0" fontId="3" fillId="0" borderId="19" xfId="0" applyFont="1" applyBorder="1"/>
    <xf numFmtId="172" fontId="18" fillId="0" borderId="24" xfId="2" applyNumberFormat="1" applyFont="1" applyBorder="1" applyAlignment="1">
      <alignment horizontal="center"/>
    </xf>
    <xf numFmtId="3" fontId="18" fillId="0" borderId="21" xfId="0" applyNumberFormat="1" applyFont="1" applyBorder="1" applyAlignment="1" applyProtection="1">
      <alignment horizontal="center" wrapText="1"/>
      <protection locked="0"/>
    </xf>
    <xf numFmtId="0" fontId="0" fillId="0" borderId="0" xfId="0" applyAlignment="1">
      <alignment vertical="center"/>
    </xf>
    <xf numFmtId="0" fontId="0" fillId="2" borderId="0" xfId="0" applyFill="1"/>
    <xf numFmtId="3" fontId="0" fillId="2" borderId="0" xfId="0" applyNumberFormat="1" applyFill="1"/>
    <xf numFmtId="2" fontId="10" fillId="0" borderId="0" xfId="1" applyNumberFormat="1" applyFont="1"/>
    <xf numFmtId="2" fontId="0" fillId="0" borderId="0" xfId="1" applyNumberFormat="1" applyFont="1"/>
    <xf numFmtId="10" fontId="10" fillId="0" borderId="0" xfId="0" applyNumberFormat="1" applyFont="1"/>
    <xf numFmtId="2" fontId="0" fillId="0" borderId="0" xfId="1" applyNumberFormat="1" applyFont="1" applyBorder="1"/>
    <xf numFmtId="3" fontId="23" fillId="0" borderId="0" xfId="0" applyNumberFormat="1" applyFont="1" applyAlignment="1">
      <alignment horizontal="center"/>
    </xf>
    <xf numFmtId="10" fontId="0" fillId="3" borderId="0" xfId="1" applyNumberFormat="1" applyFont="1" applyFill="1"/>
    <xf numFmtId="0" fontId="5" fillId="4" borderId="0" xfId="0" applyFont="1" applyFill="1" applyAlignment="1">
      <alignment horizontal="center"/>
    </xf>
    <xf numFmtId="3" fontId="0" fillId="3" borderId="23" xfId="0" applyNumberFormat="1" applyFill="1" applyBorder="1" applyAlignment="1">
      <alignment horizontal="center"/>
    </xf>
    <xf numFmtId="0" fontId="8" fillId="0" borderId="0" xfId="0" applyFont="1" applyAlignment="1">
      <alignment horizontal="left" wrapText="1"/>
    </xf>
    <xf numFmtId="3" fontId="0" fillId="0" borderId="0" xfId="0" applyNumberFormat="1" applyAlignment="1">
      <alignment horizontal="center" wrapText="1"/>
    </xf>
    <xf numFmtId="1" fontId="0" fillId="0" borderId="13" xfId="0" applyNumberFormat="1" applyBorder="1" applyAlignment="1">
      <alignment horizontal="center" textRotation="90" wrapText="1"/>
    </xf>
    <xf numFmtId="1" fontId="0" fillId="0" borderId="15" xfId="0" applyNumberFormat="1" applyBorder="1" applyAlignment="1">
      <alignment horizontal="center" textRotation="90" wrapText="1"/>
    </xf>
    <xf numFmtId="0" fontId="0" fillId="0" borderId="16" xfId="0" applyBorder="1" applyAlignment="1">
      <alignment horizontal="center" textRotation="90" wrapText="1"/>
    </xf>
    <xf numFmtId="0" fontId="0" fillId="0" borderId="18" xfId="0" applyBorder="1" applyAlignment="1">
      <alignment horizontal="center" textRotation="90" wrapText="1"/>
    </xf>
    <xf numFmtId="0" fontId="0" fillId="0" borderId="13" xfId="0" applyBorder="1" applyAlignment="1">
      <alignment horizontal="center" textRotation="90" wrapText="1"/>
    </xf>
    <xf numFmtId="1" fontId="0" fillId="0" borderId="16" xfId="0" applyNumberFormat="1" applyBorder="1" applyAlignment="1">
      <alignment horizontal="center" textRotation="90" wrapText="1"/>
    </xf>
    <xf numFmtId="1" fontId="0" fillId="0" borderId="18" xfId="0" applyNumberFormat="1" applyBorder="1" applyAlignment="1">
      <alignment horizontal="center" textRotation="90" wrapText="1"/>
    </xf>
    <xf numFmtId="1" fontId="0" fillId="0" borderId="0" xfId="0" applyNumberFormat="1" applyAlignment="1">
      <alignment horizontal="center" textRotation="90" wrapText="1"/>
    </xf>
    <xf numFmtId="0" fontId="0" fillId="0" borderId="0" xfId="0" applyAlignment="1">
      <alignment horizontal="center" wrapText="1"/>
    </xf>
    <xf numFmtId="46" fontId="0" fillId="0" borderId="0" xfId="0" applyNumberFormat="1" applyAlignment="1">
      <alignment horizontal="left" wrapText="1"/>
    </xf>
  </cellXfs>
  <cellStyles count="4">
    <cellStyle name="Normal" xfId="0" builtinId="0"/>
    <cellStyle name="Normal 2" xfId="2" xr:uid="{00000000-0005-0000-0000-000001000000}"/>
    <cellStyle name="Normal 3" xfId="3" xr:uid="{00000000-0005-0000-0000-000002000000}"/>
    <cellStyle name="Prosent" xfId="1" builtinId="5"/>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0</xdr:colOff>
      <xdr:row>57</xdr:row>
      <xdr:rowOff>0</xdr:rowOff>
    </xdr:from>
    <xdr:to>
      <xdr:col>8</xdr:col>
      <xdr:colOff>190500</xdr:colOff>
      <xdr:row>59</xdr:row>
      <xdr:rowOff>9525</xdr:rowOff>
    </xdr:to>
    <xdr:sp macro="" textlink="">
      <xdr:nvSpPr>
        <xdr:cNvPr id="3" name="Høyre klammeparentes 2">
          <a:extLst>
            <a:ext uri="{FF2B5EF4-FFF2-40B4-BE49-F238E27FC236}">
              <a16:creationId xmlns:a16="http://schemas.microsoft.com/office/drawing/2014/main" id="{81994E60-4F67-415D-9FDE-C2789FA02B78}"/>
            </a:ext>
            <a:ext uri="{147F2762-F138-4A5C-976F-8EAC2B608ADB}">
              <a16:predDERef xmlns:a16="http://schemas.microsoft.com/office/drawing/2014/main" pred="{DDF11373-91CC-4ED5-A961-D8DF52FCFE09}"/>
            </a:ext>
          </a:extLst>
        </xdr:cNvPr>
        <xdr:cNvSpPr/>
      </xdr:nvSpPr>
      <xdr:spPr>
        <a:xfrm>
          <a:off x="9972675" y="10858500"/>
          <a:ext cx="190500" cy="390525"/>
        </a:xfrm>
        <a:prstGeom prst="righ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lang="en-US"/>
        </a:p>
      </xdr:txBody>
    </xdr:sp>
    <xdr:clientData/>
  </xdr:twoCellAnchor>
  <xdr:twoCellAnchor>
    <xdr:from>
      <xdr:col>8</xdr:col>
      <xdr:colOff>0</xdr:colOff>
      <xdr:row>59</xdr:row>
      <xdr:rowOff>180975</xdr:rowOff>
    </xdr:from>
    <xdr:to>
      <xdr:col>8</xdr:col>
      <xdr:colOff>342900</xdr:colOff>
      <xdr:row>72</xdr:row>
      <xdr:rowOff>161925</xdr:rowOff>
    </xdr:to>
    <xdr:sp macro="" textlink="">
      <xdr:nvSpPr>
        <xdr:cNvPr id="4" name="Høyre klammeparentes 3">
          <a:extLst>
            <a:ext uri="{FF2B5EF4-FFF2-40B4-BE49-F238E27FC236}">
              <a16:creationId xmlns:a16="http://schemas.microsoft.com/office/drawing/2014/main" id="{F3C1ABFF-A833-4832-A5F7-5CFE0913F487}"/>
            </a:ext>
            <a:ext uri="{147F2762-F138-4A5C-976F-8EAC2B608ADB}">
              <a16:predDERef xmlns:a16="http://schemas.microsoft.com/office/drawing/2014/main" pred="{81994E60-4F67-415D-9FDE-C2789FA02B78}"/>
            </a:ext>
          </a:extLst>
        </xdr:cNvPr>
        <xdr:cNvSpPr/>
      </xdr:nvSpPr>
      <xdr:spPr>
        <a:xfrm>
          <a:off x="9972675" y="11420475"/>
          <a:ext cx="342900" cy="2457450"/>
        </a:xfrm>
        <a:prstGeom prst="righ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lang="en-US"/>
        </a:p>
      </xdr:txBody>
    </xdr:sp>
    <xdr:clientData/>
  </xdr:twoCellAnchor>
  <xdr:twoCellAnchor>
    <xdr:from>
      <xdr:col>8</xdr:col>
      <xdr:colOff>0</xdr:colOff>
      <xdr:row>433</xdr:row>
      <xdr:rowOff>0</xdr:rowOff>
    </xdr:from>
    <xdr:to>
      <xdr:col>8</xdr:col>
      <xdr:colOff>219075</xdr:colOff>
      <xdr:row>436</xdr:row>
      <xdr:rowOff>171450</xdr:rowOff>
    </xdr:to>
    <xdr:sp macro="" textlink="">
      <xdr:nvSpPr>
        <xdr:cNvPr id="5" name="Høyre klammeparentes 4">
          <a:extLst>
            <a:ext uri="{FF2B5EF4-FFF2-40B4-BE49-F238E27FC236}">
              <a16:creationId xmlns:a16="http://schemas.microsoft.com/office/drawing/2014/main" id="{B220EEB6-DC8C-47EB-8F26-6CCD1C31E249}"/>
            </a:ext>
            <a:ext uri="{147F2762-F138-4A5C-976F-8EAC2B608ADB}">
              <a16:predDERef xmlns:a16="http://schemas.microsoft.com/office/drawing/2014/main" pred="{F3C1ABFF-A833-4832-A5F7-5CFE0913F487}"/>
            </a:ext>
          </a:extLst>
        </xdr:cNvPr>
        <xdr:cNvSpPr/>
      </xdr:nvSpPr>
      <xdr:spPr>
        <a:xfrm>
          <a:off x="9972675" y="82296000"/>
          <a:ext cx="219075" cy="742950"/>
        </a:xfrm>
        <a:prstGeom prst="righ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lang="en-US"/>
        </a:p>
      </xdr:txBody>
    </xdr:sp>
    <xdr:clientData/>
  </xdr:twoCellAnchor>
  <xdr:twoCellAnchor>
    <xdr:from>
      <xdr:col>8</xdr:col>
      <xdr:colOff>0</xdr:colOff>
      <xdr:row>430</xdr:row>
      <xdr:rowOff>0</xdr:rowOff>
    </xdr:from>
    <xdr:to>
      <xdr:col>8</xdr:col>
      <xdr:colOff>152400</xdr:colOff>
      <xdr:row>431</xdr:row>
      <xdr:rowOff>180975</xdr:rowOff>
    </xdr:to>
    <xdr:sp macro="" textlink="">
      <xdr:nvSpPr>
        <xdr:cNvPr id="6" name="Høyre klammeparentes 5">
          <a:extLst>
            <a:ext uri="{FF2B5EF4-FFF2-40B4-BE49-F238E27FC236}">
              <a16:creationId xmlns:a16="http://schemas.microsoft.com/office/drawing/2014/main" id="{A63022FE-5F26-4F7E-8FD8-15564CFEE7FC}"/>
            </a:ext>
            <a:ext uri="{147F2762-F138-4A5C-976F-8EAC2B608ADB}">
              <a16:predDERef xmlns:a16="http://schemas.microsoft.com/office/drawing/2014/main" pred="{B220EEB6-DC8C-47EB-8F26-6CCD1C31E249}"/>
            </a:ext>
          </a:extLst>
        </xdr:cNvPr>
        <xdr:cNvSpPr/>
      </xdr:nvSpPr>
      <xdr:spPr>
        <a:xfrm>
          <a:off x="9972675" y="81724500"/>
          <a:ext cx="152400" cy="371475"/>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lang="en-US"/>
        </a:p>
      </xdr:txBody>
    </xdr:sp>
    <xdr:clientData/>
  </xdr:twoCellAnchor>
  <xdr:twoCellAnchor>
    <xdr:from>
      <xdr:col>8</xdr:col>
      <xdr:colOff>0</xdr:colOff>
      <xdr:row>426</xdr:row>
      <xdr:rowOff>0</xdr:rowOff>
    </xdr:from>
    <xdr:to>
      <xdr:col>8</xdr:col>
      <xdr:colOff>209550</xdr:colOff>
      <xdr:row>428</xdr:row>
      <xdr:rowOff>180975</xdr:rowOff>
    </xdr:to>
    <xdr:sp macro="" textlink="">
      <xdr:nvSpPr>
        <xdr:cNvPr id="7" name="Høyre klammeparentes 6">
          <a:extLst>
            <a:ext uri="{FF2B5EF4-FFF2-40B4-BE49-F238E27FC236}">
              <a16:creationId xmlns:a16="http://schemas.microsoft.com/office/drawing/2014/main" id="{31A8380E-95C1-4CA7-93F9-DA6489E3721D}"/>
            </a:ext>
            <a:ext uri="{147F2762-F138-4A5C-976F-8EAC2B608ADB}">
              <a16:predDERef xmlns:a16="http://schemas.microsoft.com/office/drawing/2014/main" pred="{A63022FE-5F26-4F7E-8FD8-15564CFEE7FC}"/>
            </a:ext>
          </a:extLst>
        </xdr:cNvPr>
        <xdr:cNvSpPr/>
      </xdr:nvSpPr>
      <xdr:spPr>
        <a:xfrm>
          <a:off x="9972675" y="80962500"/>
          <a:ext cx="209550" cy="561975"/>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lang="en-US"/>
        </a:p>
      </xdr:txBody>
    </xdr:sp>
    <xdr:clientData/>
  </xdr:twoCellAnchor>
  <xdr:twoCellAnchor>
    <xdr:from>
      <xdr:col>7</xdr:col>
      <xdr:colOff>942975</xdr:colOff>
      <xdr:row>418</xdr:row>
      <xdr:rowOff>180975</xdr:rowOff>
    </xdr:from>
    <xdr:to>
      <xdr:col>8</xdr:col>
      <xdr:colOff>142875</xdr:colOff>
      <xdr:row>422</xdr:row>
      <xdr:rowOff>0</xdr:rowOff>
    </xdr:to>
    <xdr:sp macro="" textlink="">
      <xdr:nvSpPr>
        <xdr:cNvPr id="8" name="Høyre klammeparentes 7">
          <a:extLst>
            <a:ext uri="{FF2B5EF4-FFF2-40B4-BE49-F238E27FC236}">
              <a16:creationId xmlns:a16="http://schemas.microsoft.com/office/drawing/2014/main" id="{F0F8131A-A4BA-EB46-6653-E051F060D04E}"/>
            </a:ext>
            <a:ext uri="{147F2762-F138-4A5C-976F-8EAC2B608ADB}">
              <a16:predDERef xmlns:a16="http://schemas.microsoft.com/office/drawing/2014/main" pred="{31A8380E-95C1-4CA7-93F9-DA6489E3721D}"/>
            </a:ext>
          </a:extLst>
        </xdr:cNvPr>
        <xdr:cNvSpPr/>
      </xdr:nvSpPr>
      <xdr:spPr>
        <a:xfrm>
          <a:off x="9963150" y="80000475"/>
          <a:ext cx="152400" cy="5810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a:p>
      </xdr:txBody>
    </xdr:sp>
    <xdr:clientData/>
  </xdr:twoCellAnchor>
  <xdr:twoCellAnchor>
    <xdr:from>
      <xdr:col>8</xdr:col>
      <xdr:colOff>38100</xdr:colOff>
      <xdr:row>408</xdr:row>
      <xdr:rowOff>0</xdr:rowOff>
    </xdr:from>
    <xdr:to>
      <xdr:col>8</xdr:col>
      <xdr:colOff>314325</xdr:colOff>
      <xdr:row>417</xdr:row>
      <xdr:rowOff>171450</xdr:rowOff>
    </xdr:to>
    <xdr:sp macro="" textlink="">
      <xdr:nvSpPr>
        <xdr:cNvPr id="9" name="Høyre klammeparentes 8">
          <a:extLst>
            <a:ext uri="{FF2B5EF4-FFF2-40B4-BE49-F238E27FC236}">
              <a16:creationId xmlns:a16="http://schemas.microsoft.com/office/drawing/2014/main" id="{A5464252-3515-8FAE-5CFE-2E0A1EA5DDE8}"/>
            </a:ext>
            <a:ext uri="{147F2762-F138-4A5C-976F-8EAC2B608ADB}">
              <a16:predDERef xmlns:a16="http://schemas.microsoft.com/office/drawing/2014/main" pred="{F0F8131A-A4BA-EB46-6653-E051F060D04E}"/>
            </a:ext>
          </a:extLst>
        </xdr:cNvPr>
        <xdr:cNvSpPr/>
      </xdr:nvSpPr>
      <xdr:spPr>
        <a:xfrm>
          <a:off x="10010775" y="77914500"/>
          <a:ext cx="276225" cy="18859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a:p>
      </xdr:txBody>
    </xdr:sp>
    <xdr:clientData/>
  </xdr:twoCellAnchor>
  <xdr:twoCellAnchor>
    <xdr:from>
      <xdr:col>8</xdr:col>
      <xdr:colOff>28575</xdr:colOff>
      <xdr:row>375</xdr:row>
      <xdr:rowOff>9525</xdr:rowOff>
    </xdr:from>
    <xdr:to>
      <xdr:col>8</xdr:col>
      <xdr:colOff>200025</xdr:colOff>
      <xdr:row>376</xdr:row>
      <xdr:rowOff>171450</xdr:rowOff>
    </xdr:to>
    <xdr:sp macro="" textlink="">
      <xdr:nvSpPr>
        <xdr:cNvPr id="10" name="Høyre klammeparentes 9">
          <a:extLst>
            <a:ext uri="{FF2B5EF4-FFF2-40B4-BE49-F238E27FC236}">
              <a16:creationId xmlns:a16="http://schemas.microsoft.com/office/drawing/2014/main" id="{442B6292-8B42-F627-A9A6-8011A7C8A57F}"/>
            </a:ext>
            <a:ext uri="{147F2762-F138-4A5C-976F-8EAC2B608ADB}">
              <a16:predDERef xmlns:a16="http://schemas.microsoft.com/office/drawing/2014/main" pred="{A5464252-3515-8FAE-5CFE-2E0A1EA5DDE8}"/>
            </a:ext>
          </a:extLst>
        </xdr:cNvPr>
        <xdr:cNvSpPr/>
      </xdr:nvSpPr>
      <xdr:spPr>
        <a:xfrm>
          <a:off x="10001250" y="71637525"/>
          <a:ext cx="171450" cy="3524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a:p>
      </xdr:txBody>
    </xdr:sp>
    <xdr:clientData/>
  </xdr:twoCellAnchor>
  <xdr:twoCellAnchor>
    <xdr:from>
      <xdr:col>8</xdr:col>
      <xdr:colOff>0</xdr:colOff>
      <xdr:row>157</xdr:row>
      <xdr:rowOff>0</xdr:rowOff>
    </xdr:from>
    <xdr:to>
      <xdr:col>8</xdr:col>
      <xdr:colOff>171450</xdr:colOff>
      <xdr:row>158</xdr:row>
      <xdr:rowOff>161925</xdr:rowOff>
    </xdr:to>
    <xdr:sp macro="" textlink="">
      <xdr:nvSpPr>
        <xdr:cNvPr id="13" name="Høyre klammeparentes 12">
          <a:extLst>
            <a:ext uri="{FF2B5EF4-FFF2-40B4-BE49-F238E27FC236}">
              <a16:creationId xmlns:a16="http://schemas.microsoft.com/office/drawing/2014/main" id="{5657127D-9CDA-4356-9569-54C435D55AC0}"/>
            </a:ext>
            <a:ext uri="{147F2762-F138-4A5C-976F-8EAC2B608ADB}">
              <a16:predDERef xmlns:a16="http://schemas.microsoft.com/office/drawing/2014/main" pred="{95951D69-90FD-4183-94E4-DB83777470E5}"/>
            </a:ext>
          </a:extLst>
        </xdr:cNvPr>
        <xdr:cNvSpPr/>
      </xdr:nvSpPr>
      <xdr:spPr>
        <a:xfrm>
          <a:off x="9972675" y="30099000"/>
          <a:ext cx="171450" cy="352425"/>
        </a:xfrm>
        <a:prstGeom prst="righ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lang="en-US"/>
        </a:p>
      </xdr:txBody>
    </xdr:sp>
    <xdr:clientData/>
  </xdr:twoCellAnchor>
  <xdr:twoCellAnchor>
    <xdr:from>
      <xdr:col>7</xdr:col>
      <xdr:colOff>942975</xdr:colOff>
      <xdr:row>52</xdr:row>
      <xdr:rowOff>0</xdr:rowOff>
    </xdr:from>
    <xdr:to>
      <xdr:col>8</xdr:col>
      <xdr:colOff>200025</xdr:colOff>
      <xdr:row>55</xdr:row>
      <xdr:rowOff>180975</xdr:rowOff>
    </xdr:to>
    <xdr:sp macro="" textlink="">
      <xdr:nvSpPr>
        <xdr:cNvPr id="12" name="Høyre klammeparentes 11">
          <a:extLst>
            <a:ext uri="{FF2B5EF4-FFF2-40B4-BE49-F238E27FC236}">
              <a16:creationId xmlns:a16="http://schemas.microsoft.com/office/drawing/2014/main" id="{E9831569-6A0F-6985-F7C1-E0755CB50302}"/>
            </a:ext>
            <a:ext uri="{147F2762-F138-4A5C-976F-8EAC2B608ADB}">
              <a16:predDERef xmlns:a16="http://schemas.microsoft.com/office/drawing/2014/main" pred="{5657127D-9CDA-4356-9569-54C435D55AC0}"/>
            </a:ext>
          </a:extLst>
        </xdr:cNvPr>
        <xdr:cNvSpPr/>
      </xdr:nvSpPr>
      <xdr:spPr>
        <a:xfrm>
          <a:off x="9963150" y="9906000"/>
          <a:ext cx="209550" cy="7524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a:p>
      </xdr:txBody>
    </xdr:sp>
    <xdr:clientData/>
  </xdr:twoCellAnchor>
  <xdr:twoCellAnchor>
    <xdr:from>
      <xdr:col>8</xdr:col>
      <xdr:colOff>0</xdr:colOff>
      <xdr:row>11</xdr:row>
      <xdr:rowOff>0</xdr:rowOff>
    </xdr:from>
    <xdr:to>
      <xdr:col>8</xdr:col>
      <xdr:colOff>209550</xdr:colOff>
      <xdr:row>17</xdr:row>
      <xdr:rowOff>0</xdr:rowOff>
    </xdr:to>
    <xdr:sp macro="" textlink="">
      <xdr:nvSpPr>
        <xdr:cNvPr id="14" name="Høyre klammeparentes 13">
          <a:extLst>
            <a:ext uri="{FF2B5EF4-FFF2-40B4-BE49-F238E27FC236}">
              <a16:creationId xmlns:a16="http://schemas.microsoft.com/office/drawing/2014/main" id="{0BF4029B-EF0F-422A-81BB-541ED47B51FA}"/>
            </a:ext>
            <a:ext uri="{147F2762-F138-4A5C-976F-8EAC2B608ADB}">
              <a16:predDERef xmlns:a16="http://schemas.microsoft.com/office/drawing/2014/main" pred="{E9831569-6A0F-6985-F7C1-E0755CB50302}"/>
            </a:ext>
          </a:extLst>
        </xdr:cNvPr>
        <xdr:cNvSpPr/>
      </xdr:nvSpPr>
      <xdr:spPr>
        <a:xfrm>
          <a:off x="9972675" y="2095500"/>
          <a:ext cx="209550" cy="11430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182</xdr:row>
      <xdr:rowOff>0</xdr:rowOff>
    </xdr:from>
    <xdr:to>
      <xdr:col>8</xdr:col>
      <xdr:colOff>171450</xdr:colOff>
      <xdr:row>190</xdr:row>
      <xdr:rowOff>0</xdr:rowOff>
    </xdr:to>
    <xdr:sp macro="" textlink="">
      <xdr:nvSpPr>
        <xdr:cNvPr id="2" name="Høyre klammeparentes 1">
          <a:extLst>
            <a:ext uri="{FF2B5EF4-FFF2-40B4-BE49-F238E27FC236}">
              <a16:creationId xmlns:a16="http://schemas.microsoft.com/office/drawing/2014/main" id="{AA3AFE01-507C-4570-90B8-FE140C292722}"/>
            </a:ext>
          </a:extLst>
        </xdr:cNvPr>
        <xdr:cNvSpPr/>
      </xdr:nvSpPr>
      <xdr:spPr>
        <a:xfrm>
          <a:off x="6877050" y="34671000"/>
          <a:ext cx="171450" cy="15240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lang="en-US"/>
        </a:p>
      </xdr:txBody>
    </xdr:sp>
    <xdr:clientData/>
  </xdr:twoCellAnchor>
  <xdr:twoCellAnchor>
    <xdr:from>
      <xdr:col>11</xdr:col>
      <xdr:colOff>47625</xdr:colOff>
      <xdr:row>24</xdr:row>
      <xdr:rowOff>0</xdr:rowOff>
    </xdr:from>
    <xdr:to>
      <xdr:col>11</xdr:col>
      <xdr:colOff>238125</xdr:colOff>
      <xdr:row>31</xdr:row>
      <xdr:rowOff>28575</xdr:rowOff>
    </xdr:to>
    <xdr:sp macro="" textlink="">
      <xdr:nvSpPr>
        <xdr:cNvPr id="3" name="Høyre klammeparentes 2">
          <a:extLst>
            <a:ext uri="{FF2B5EF4-FFF2-40B4-BE49-F238E27FC236}">
              <a16:creationId xmlns:a16="http://schemas.microsoft.com/office/drawing/2014/main" id="{6B46F2D5-3959-FEBC-4B95-A096F1826394}"/>
            </a:ext>
            <a:ext uri="{147F2762-F138-4A5C-976F-8EAC2B608ADB}">
              <a16:predDERef xmlns:a16="http://schemas.microsoft.com/office/drawing/2014/main" pred="{AA3AFE01-507C-4570-90B8-FE140C292722}"/>
            </a:ext>
          </a:extLst>
        </xdr:cNvPr>
        <xdr:cNvSpPr/>
      </xdr:nvSpPr>
      <xdr:spPr>
        <a:xfrm>
          <a:off x="8753475" y="4572000"/>
          <a:ext cx="190500" cy="1362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a:p>
      </xdr:txBody>
    </xdr:sp>
    <xdr:clientData/>
  </xdr:twoCellAnchor>
  <xdr:twoCellAnchor>
    <xdr:from>
      <xdr:col>11</xdr:col>
      <xdr:colOff>47625</xdr:colOff>
      <xdr:row>59</xdr:row>
      <xdr:rowOff>180975</xdr:rowOff>
    </xdr:from>
    <xdr:to>
      <xdr:col>11</xdr:col>
      <xdr:colOff>171450</xdr:colOff>
      <xdr:row>61</xdr:row>
      <xdr:rowOff>171450</xdr:rowOff>
    </xdr:to>
    <xdr:sp macro="" textlink="">
      <xdr:nvSpPr>
        <xdr:cNvPr id="4" name="Høyre klammeparentes 3">
          <a:extLst>
            <a:ext uri="{FF2B5EF4-FFF2-40B4-BE49-F238E27FC236}">
              <a16:creationId xmlns:a16="http://schemas.microsoft.com/office/drawing/2014/main" id="{2DB88A20-A3B1-C363-B94D-585977770B9E}"/>
            </a:ext>
            <a:ext uri="{147F2762-F138-4A5C-976F-8EAC2B608ADB}">
              <a16:predDERef xmlns:a16="http://schemas.microsoft.com/office/drawing/2014/main" pred="{6B46F2D5-3959-FEBC-4B95-A096F1826394}"/>
            </a:ext>
          </a:extLst>
        </xdr:cNvPr>
        <xdr:cNvSpPr/>
      </xdr:nvSpPr>
      <xdr:spPr>
        <a:xfrm>
          <a:off x="8753475" y="11420475"/>
          <a:ext cx="123825" cy="3714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2.607053587963" createdVersion="8" refreshedVersion="8" minRefreshableVersion="3" recordCount="307" xr:uid="{787049AD-C37E-4EF5-AB23-691B5A1D8892}">
  <cacheSource type="worksheet">
    <worksheetSource ref="A1:F308" sheet="201 - tas med i tilsk.gr.lag-25"/>
  </cacheSource>
  <cacheFields count="6">
    <cacheField name="Funksjon" numFmtId="0">
      <sharedItems containsSemiMixedTypes="0" containsString="0" containsNumber="1" containsInteger="1" minValue="20110" maxValue="20110"/>
    </cacheField>
    <cacheField name="Ansvar" numFmtId="0">
      <sharedItems containsSemiMixedTypes="0" containsString="0" containsNumber="1" containsInteger="1" minValue="12430" maxValue="22299" count="11">
        <n v="12430"/>
        <n v="22240"/>
        <n v="22241"/>
        <n v="22242"/>
        <n v="22245"/>
        <n v="22246"/>
        <n v="22247"/>
        <n v="22270"/>
        <n v="22271"/>
        <n v="22277"/>
        <n v="22299"/>
      </sharedItems>
    </cacheField>
    <cacheField name="Tekst" numFmtId="0">
      <sharedItems/>
    </cacheField>
    <cacheField name="Art" numFmtId="0">
      <sharedItems containsSemiMixedTypes="0" containsString="0" containsNumber="1" containsInteger="1" minValue="1010" maxValue="1770"/>
    </cacheField>
    <cacheField name="Regnskap" numFmtId="0">
      <sharedItems containsSemiMixedTypes="0" containsString="0" containsNumber="1" minValue="-2388051" maxValue="13284577"/>
    </cacheField>
    <cacheField name="Kostn.type" numFmtId="0">
      <sharedItems count="8">
        <s v="5 ord.dr.kostn"/>
        <s v="1 fast lønn"/>
        <s v="2 variabel lønn"/>
        <s v="4 arb.g.avg"/>
        <s v="Merverdiavgift"/>
        <s v="Foreldrebetaling (inkl kost)"/>
        <s v="7 andre refusjoner"/>
        <s v="3 sykelønnsrefusjon"/>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7">
  <r>
    <n v="20110"/>
    <x v="0"/>
    <s v="FELLESUTGIFTER PERSONAL"/>
    <n v="1185"/>
    <n v="0"/>
    <x v="0"/>
  </r>
  <r>
    <n v="20110"/>
    <x v="0"/>
    <s v="FELLESUTGIFTER PERSONAL"/>
    <n v="1185"/>
    <n v="204071"/>
    <x v="0"/>
  </r>
  <r>
    <n v="20110"/>
    <x v="1"/>
    <s v="AVALDSNES BARNEHAGE"/>
    <n v="1010"/>
    <n v="8170514"/>
    <x v="1"/>
  </r>
  <r>
    <n v="20110"/>
    <x v="1"/>
    <s v="AVALDSNES BARNEHAGE"/>
    <n v="1015"/>
    <n v="34580"/>
    <x v="2"/>
  </r>
  <r>
    <n v="20110"/>
    <x v="1"/>
    <s v="AVALDSNES BARNEHAGE"/>
    <n v="1020"/>
    <n v="13012"/>
    <x v="2"/>
  </r>
  <r>
    <n v="20110"/>
    <x v="1"/>
    <s v="AVALDSNES BARNEHAGE"/>
    <n v="1025"/>
    <n v="9597"/>
    <x v="2"/>
  </r>
  <r>
    <n v="20110"/>
    <x v="1"/>
    <s v="AVALDSNES BARNEHAGE"/>
    <n v="1026"/>
    <n v="374428"/>
    <x v="2"/>
  </r>
  <r>
    <n v="20110"/>
    <x v="1"/>
    <s v="AVALDSNES BARNEHAGE"/>
    <n v="1030"/>
    <n v="8262"/>
    <x v="2"/>
  </r>
  <r>
    <n v="20110"/>
    <x v="1"/>
    <s v="AVALDSNES BARNEHAGE"/>
    <n v="1040"/>
    <n v="5229"/>
    <x v="2"/>
  </r>
  <r>
    <n v="20110"/>
    <x v="1"/>
    <s v="AVALDSNES BARNEHAGE"/>
    <n v="1050"/>
    <n v="11920"/>
    <x v="2"/>
  </r>
  <r>
    <n v="20110"/>
    <x v="1"/>
    <s v="AVALDSNES BARNEHAGE"/>
    <n v="1051"/>
    <n v="-72"/>
    <x v="2"/>
  </r>
  <r>
    <n v="20110"/>
    <x v="1"/>
    <s v="AVALDSNES BARNEHAGE"/>
    <n v="1099"/>
    <n v="1269148"/>
    <x v="3"/>
  </r>
  <r>
    <n v="20110"/>
    <x v="1"/>
    <s v="AVALDSNES BARNEHAGE"/>
    <n v="1100"/>
    <n v="80018"/>
    <x v="0"/>
  </r>
  <r>
    <n v="20110"/>
    <x v="1"/>
    <s v="AVALDSNES BARNEHAGE"/>
    <n v="1105"/>
    <n v="73480"/>
    <x v="0"/>
  </r>
  <r>
    <n v="20110"/>
    <x v="1"/>
    <s v="AVALDSNES BARNEHAGE"/>
    <n v="1110"/>
    <n v="1845"/>
    <x v="0"/>
  </r>
  <r>
    <n v="20110"/>
    <x v="1"/>
    <s v="AVALDSNES BARNEHAGE"/>
    <n v="1115"/>
    <n v="266871"/>
    <x v="0"/>
  </r>
  <r>
    <n v="20110"/>
    <x v="1"/>
    <s v="AVALDSNES BARNEHAGE"/>
    <n v="1116"/>
    <n v="23630"/>
    <x v="0"/>
  </r>
  <r>
    <n v="20110"/>
    <x v="1"/>
    <s v="AVALDSNES BARNEHAGE"/>
    <n v="1120"/>
    <n v="29781"/>
    <x v="0"/>
  </r>
  <r>
    <n v="20110"/>
    <x v="1"/>
    <s v="AVALDSNES BARNEHAGE"/>
    <n v="1130"/>
    <n v="4924"/>
    <x v="0"/>
  </r>
  <r>
    <n v="20110"/>
    <x v="1"/>
    <s v="AVALDSNES BARNEHAGE"/>
    <n v="1140"/>
    <n v="3302"/>
    <x v="0"/>
  </r>
  <r>
    <n v="20110"/>
    <x v="1"/>
    <s v="AVALDSNES BARNEHAGE"/>
    <n v="1150"/>
    <n v="54388"/>
    <x v="0"/>
  </r>
  <r>
    <n v="20110"/>
    <x v="1"/>
    <s v="AVALDSNES BARNEHAGE"/>
    <n v="1160"/>
    <n v="6816"/>
    <x v="0"/>
  </r>
  <r>
    <n v="20110"/>
    <x v="1"/>
    <s v="AVALDSNES BARNEHAGE"/>
    <n v="1170"/>
    <n v="2844"/>
    <x v="0"/>
  </r>
  <r>
    <n v="20110"/>
    <x v="1"/>
    <s v="AVALDSNES BARNEHAGE"/>
    <n v="1190"/>
    <n v="1111"/>
    <x v="0"/>
  </r>
  <r>
    <n v="20110"/>
    <x v="1"/>
    <s v="AVALDSNES BARNEHAGE"/>
    <n v="1195"/>
    <n v="2144"/>
    <x v="0"/>
  </r>
  <r>
    <n v="20110"/>
    <x v="1"/>
    <s v="AVALDSNES BARNEHAGE"/>
    <n v="1200"/>
    <n v="246249"/>
    <x v="0"/>
  </r>
  <r>
    <n v="20110"/>
    <x v="1"/>
    <s v="AVALDSNES BARNEHAGE"/>
    <n v="1220"/>
    <n v="9399"/>
    <x v="0"/>
  </r>
  <r>
    <n v="20110"/>
    <x v="1"/>
    <s v="AVALDSNES BARNEHAGE"/>
    <n v="1429"/>
    <n v="150166"/>
    <x v="4"/>
  </r>
  <r>
    <n v="20110"/>
    <x v="1"/>
    <s v="AVALDSNES BARNEHAGE"/>
    <n v="1470"/>
    <n v="13975"/>
    <x v="0"/>
  </r>
  <r>
    <n v="20110"/>
    <x v="1"/>
    <s v="AVALDSNES BARNEHAGE"/>
    <n v="1600"/>
    <n v="-1422129"/>
    <x v="5"/>
  </r>
  <r>
    <n v="20110"/>
    <x v="1"/>
    <s v="AVALDSNES BARNEHAGE"/>
    <n v="1700"/>
    <n v="-95936"/>
    <x v="6"/>
  </r>
  <r>
    <n v="20110"/>
    <x v="1"/>
    <s v="AVALDSNES BARNEHAGE"/>
    <n v="1710"/>
    <n v="-543197"/>
    <x v="7"/>
  </r>
  <r>
    <n v="20110"/>
    <x v="1"/>
    <s v="AVALDSNES BARNEHAGE"/>
    <n v="1711"/>
    <n v="-542635"/>
    <x v="7"/>
  </r>
  <r>
    <n v="20110"/>
    <x v="1"/>
    <s v="AVALDSNES BARNEHAGE"/>
    <n v="1729"/>
    <n v="-150166"/>
    <x v="4"/>
  </r>
  <r>
    <n v="20110"/>
    <x v="1"/>
    <s v="AVALDSNES BARNEHAGE"/>
    <n v="1730"/>
    <n v="-111300"/>
    <x v="6"/>
  </r>
  <r>
    <n v="20110"/>
    <x v="1"/>
    <s v="AVALDSNES BARNEHAGE"/>
    <n v="1770"/>
    <n v="-5960"/>
    <x v="6"/>
  </r>
  <r>
    <n v="20110"/>
    <x v="2"/>
    <s v="VEA BARNEHAGE"/>
    <n v="1010"/>
    <n v="9578714"/>
    <x v="1"/>
  </r>
  <r>
    <n v="20110"/>
    <x v="2"/>
    <s v="VEA BARNEHAGE"/>
    <n v="1013"/>
    <n v="290"/>
    <x v="2"/>
  </r>
  <r>
    <n v="20110"/>
    <x v="2"/>
    <s v="VEA BARNEHAGE"/>
    <n v="1015"/>
    <n v="133734"/>
    <x v="2"/>
  </r>
  <r>
    <n v="20110"/>
    <x v="2"/>
    <s v="VEA BARNEHAGE"/>
    <n v="1020"/>
    <n v="349023"/>
    <x v="2"/>
  </r>
  <r>
    <n v="20110"/>
    <x v="2"/>
    <s v="VEA BARNEHAGE"/>
    <n v="1025"/>
    <n v="163996"/>
    <x v="2"/>
  </r>
  <r>
    <n v="20110"/>
    <x v="2"/>
    <s v="VEA BARNEHAGE"/>
    <n v="1026"/>
    <n v="1002321"/>
    <x v="2"/>
  </r>
  <r>
    <n v="20110"/>
    <x v="2"/>
    <s v="VEA BARNEHAGE"/>
    <n v="1030"/>
    <n v="29889"/>
    <x v="2"/>
  </r>
  <r>
    <n v="20110"/>
    <x v="2"/>
    <s v="VEA BARNEHAGE"/>
    <n v="1040"/>
    <n v="37035"/>
    <x v="2"/>
  </r>
  <r>
    <n v="20110"/>
    <x v="2"/>
    <s v="VEA BARNEHAGE"/>
    <n v="1050"/>
    <n v="811"/>
    <x v="2"/>
  </r>
  <r>
    <n v="20110"/>
    <x v="2"/>
    <s v="VEA BARNEHAGE"/>
    <n v="1051"/>
    <n v="-72"/>
    <x v="2"/>
  </r>
  <r>
    <n v="20110"/>
    <x v="2"/>
    <s v="VEA BARNEHAGE"/>
    <n v="1099"/>
    <n v="1603421"/>
    <x v="3"/>
  </r>
  <r>
    <n v="20110"/>
    <x v="2"/>
    <s v="VEA BARNEHAGE"/>
    <n v="1100"/>
    <n v="27839"/>
    <x v="0"/>
  </r>
  <r>
    <n v="20110"/>
    <x v="2"/>
    <s v="VEA BARNEHAGE"/>
    <n v="1105"/>
    <n v="13411"/>
    <x v="0"/>
  </r>
  <r>
    <n v="20110"/>
    <x v="2"/>
    <s v="VEA BARNEHAGE"/>
    <n v="1115"/>
    <n v="326009"/>
    <x v="0"/>
  </r>
  <r>
    <n v="20110"/>
    <x v="2"/>
    <s v="VEA BARNEHAGE"/>
    <n v="1116"/>
    <n v="17195"/>
    <x v="0"/>
  </r>
  <r>
    <n v="20110"/>
    <x v="2"/>
    <s v="VEA BARNEHAGE"/>
    <n v="1120"/>
    <n v="29526"/>
    <x v="0"/>
  </r>
  <r>
    <n v="20110"/>
    <x v="2"/>
    <s v="VEA BARNEHAGE"/>
    <n v="1130"/>
    <n v="3981"/>
    <x v="0"/>
  </r>
  <r>
    <n v="20110"/>
    <x v="2"/>
    <s v="VEA BARNEHAGE"/>
    <n v="1140"/>
    <n v="2327"/>
    <x v="0"/>
  </r>
  <r>
    <n v="20110"/>
    <x v="2"/>
    <s v="VEA BARNEHAGE"/>
    <n v="1150"/>
    <n v="9061"/>
    <x v="0"/>
  </r>
  <r>
    <n v="20110"/>
    <x v="2"/>
    <s v="VEA BARNEHAGE"/>
    <n v="1160"/>
    <n v="1052"/>
    <x v="0"/>
  </r>
  <r>
    <n v="20110"/>
    <x v="2"/>
    <s v="VEA BARNEHAGE"/>
    <n v="1170"/>
    <n v="14388"/>
    <x v="0"/>
  </r>
  <r>
    <n v="20110"/>
    <x v="2"/>
    <s v="VEA BARNEHAGE"/>
    <n v="1190"/>
    <n v="1111"/>
    <x v="0"/>
  </r>
  <r>
    <n v="20110"/>
    <x v="2"/>
    <s v="VEA BARNEHAGE"/>
    <n v="1195"/>
    <n v="2275"/>
    <x v="0"/>
  </r>
  <r>
    <n v="20110"/>
    <x v="2"/>
    <s v="VEA BARNEHAGE"/>
    <n v="1200"/>
    <n v="126132"/>
    <x v="0"/>
  </r>
  <r>
    <n v="20110"/>
    <x v="2"/>
    <s v="VEA BARNEHAGE"/>
    <n v="1230"/>
    <n v="6570"/>
    <x v="0"/>
  </r>
  <r>
    <n v="20110"/>
    <x v="2"/>
    <s v="VEA BARNEHAGE"/>
    <n v="1370"/>
    <n v="3171"/>
    <x v="0"/>
  </r>
  <r>
    <n v="20110"/>
    <x v="2"/>
    <s v="VEA BARNEHAGE"/>
    <n v="1429"/>
    <n v="99927"/>
    <x v="4"/>
  </r>
  <r>
    <n v="20110"/>
    <x v="2"/>
    <s v="VEA BARNEHAGE"/>
    <n v="1600"/>
    <n v="-1506679"/>
    <x v="5"/>
  </r>
  <r>
    <n v="20110"/>
    <x v="2"/>
    <s v="VEA BARNEHAGE"/>
    <n v="1700"/>
    <n v="-120000"/>
    <x v="6"/>
  </r>
  <r>
    <n v="20110"/>
    <x v="2"/>
    <s v="VEA BARNEHAGE"/>
    <n v="1710"/>
    <n v="-1166131"/>
    <x v="7"/>
  </r>
  <r>
    <n v="20110"/>
    <x v="2"/>
    <s v="VEA BARNEHAGE"/>
    <n v="1711"/>
    <n v="-427795"/>
    <x v="7"/>
  </r>
  <r>
    <n v="20110"/>
    <x v="2"/>
    <s v="VEA BARNEHAGE"/>
    <n v="1729"/>
    <n v="-99927"/>
    <x v="4"/>
  </r>
  <r>
    <n v="20110"/>
    <x v="3"/>
    <s v="SKUDENES BARNEHAGE"/>
    <n v="1010"/>
    <n v="8718646"/>
    <x v="1"/>
  </r>
  <r>
    <n v="20110"/>
    <x v="3"/>
    <s v="SKUDENES BARNEHAGE"/>
    <n v="1015"/>
    <n v="110854"/>
    <x v="2"/>
  </r>
  <r>
    <n v="20110"/>
    <x v="3"/>
    <s v="SKUDENES BARNEHAGE"/>
    <n v="1025"/>
    <n v="56702"/>
    <x v="2"/>
  </r>
  <r>
    <n v="20110"/>
    <x v="3"/>
    <s v="SKUDENES BARNEHAGE"/>
    <n v="1026"/>
    <n v="181619"/>
    <x v="2"/>
  </r>
  <r>
    <n v="20110"/>
    <x v="3"/>
    <s v="SKUDENES BARNEHAGE"/>
    <n v="1030"/>
    <n v="39513"/>
    <x v="2"/>
  </r>
  <r>
    <n v="20110"/>
    <x v="3"/>
    <s v="SKUDENES BARNEHAGE"/>
    <n v="1040"/>
    <n v="69472"/>
    <x v="2"/>
  </r>
  <r>
    <n v="20110"/>
    <x v="3"/>
    <s v="SKUDENES BARNEHAGE"/>
    <n v="1050"/>
    <n v="4185"/>
    <x v="2"/>
  </r>
  <r>
    <n v="20110"/>
    <x v="3"/>
    <s v="SKUDENES BARNEHAGE"/>
    <n v="1099"/>
    <n v="1414915"/>
    <x v="3"/>
  </r>
  <r>
    <n v="20110"/>
    <x v="3"/>
    <s v="SKUDENES BARNEHAGE"/>
    <n v="1100"/>
    <n v="55463"/>
    <x v="0"/>
  </r>
  <r>
    <n v="20110"/>
    <x v="3"/>
    <s v="SKUDENES BARNEHAGE"/>
    <n v="1105"/>
    <n v="33432"/>
    <x v="0"/>
  </r>
  <r>
    <n v="20110"/>
    <x v="3"/>
    <s v="SKUDENES BARNEHAGE"/>
    <n v="1110"/>
    <n v="1378"/>
    <x v="0"/>
  </r>
  <r>
    <n v="20110"/>
    <x v="3"/>
    <s v="SKUDENES BARNEHAGE"/>
    <n v="1115"/>
    <n v="328221"/>
    <x v="0"/>
  </r>
  <r>
    <n v="20110"/>
    <x v="3"/>
    <s v="SKUDENES BARNEHAGE"/>
    <n v="1116"/>
    <n v="17140"/>
    <x v="0"/>
  </r>
  <r>
    <n v="20110"/>
    <x v="3"/>
    <s v="SKUDENES BARNEHAGE"/>
    <n v="1120"/>
    <n v="76815"/>
    <x v="0"/>
  </r>
  <r>
    <n v="20110"/>
    <x v="3"/>
    <s v="SKUDENES BARNEHAGE"/>
    <n v="1130"/>
    <n v="6238"/>
    <x v="0"/>
  </r>
  <r>
    <n v="20110"/>
    <x v="3"/>
    <s v="SKUDENES BARNEHAGE"/>
    <n v="1140"/>
    <n v="600"/>
    <x v="0"/>
  </r>
  <r>
    <n v="20110"/>
    <x v="3"/>
    <s v="SKUDENES BARNEHAGE"/>
    <n v="1150"/>
    <n v="45435"/>
    <x v="0"/>
  </r>
  <r>
    <n v="20110"/>
    <x v="3"/>
    <s v="SKUDENES BARNEHAGE"/>
    <n v="1160"/>
    <n v="9766"/>
    <x v="0"/>
  </r>
  <r>
    <n v="20110"/>
    <x v="3"/>
    <s v="SKUDENES BARNEHAGE"/>
    <n v="1170"/>
    <n v="11498"/>
    <x v="0"/>
  </r>
  <r>
    <n v="20110"/>
    <x v="3"/>
    <s v="SKUDENES BARNEHAGE"/>
    <n v="1190"/>
    <n v="1111"/>
    <x v="0"/>
  </r>
  <r>
    <n v="20110"/>
    <x v="3"/>
    <s v="SKUDENES BARNEHAGE"/>
    <n v="1195"/>
    <n v="34538"/>
    <x v="0"/>
  </r>
  <r>
    <n v="20110"/>
    <x v="3"/>
    <s v="SKUDENES BARNEHAGE"/>
    <n v="1200"/>
    <n v="42873"/>
    <x v="0"/>
  </r>
  <r>
    <n v="20110"/>
    <x v="3"/>
    <s v="SKUDENES BARNEHAGE"/>
    <n v="1220"/>
    <n v="11041"/>
    <x v="0"/>
  </r>
  <r>
    <n v="20110"/>
    <x v="3"/>
    <s v="SKUDENES BARNEHAGE"/>
    <n v="1230"/>
    <n v="1024"/>
    <x v="0"/>
  </r>
  <r>
    <n v="20110"/>
    <x v="3"/>
    <s v="SKUDENES BARNEHAGE"/>
    <n v="1240"/>
    <n v="2894"/>
    <x v="0"/>
  </r>
  <r>
    <n v="20110"/>
    <x v="3"/>
    <s v="SKUDENES BARNEHAGE"/>
    <n v="1370"/>
    <n v="21379"/>
    <x v="0"/>
  </r>
  <r>
    <n v="20110"/>
    <x v="3"/>
    <s v="SKUDENES BARNEHAGE"/>
    <n v="1429"/>
    <n v="120600"/>
    <x v="4"/>
  </r>
  <r>
    <n v="20110"/>
    <x v="3"/>
    <s v="SKUDENES BARNEHAGE"/>
    <n v="1600"/>
    <n v="-1422276"/>
    <x v="5"/>
  </r>
  <r>
    <n v="20110"/>
    <x v="3"/>
    <s v="SKUDENES BARNEHAGE"/>
    <n v="1700"/>
    <n v="-141300"/>
    <x v="6"/>
  </r>
  <r>
    <n v="20110"/>
    <x v="3"/>
    <s v="SKUDENES BARNEHAGE"/>
    <n v="1710"/>
    <n v="-241458"/>
    <x v="7"/>
  </r>
  <r>
    <n v="20110"/>
    <x v="3"/>
    <s v="SKUDENES BARNEHAGE"/>
    <n v="1711"/>
    <n v="-118518"/>
    <x v="7"/>
  </r>
  <r>
    <n v="20110"/>
    <x v="3"/>
    <s v="SKUDENES BARNEHAGE"/>
    <n v="1729"/>
    <n v="-120600"/>
    <x v="4"/>
  </r>
  <r>
    <n v="20110"/>
    <x v="3"/>
    <s v="SKUDENES BARNEHAGE"/>
    <n v="1730"/>
    <n v="-17200"/>
    <x v="6"/>
  </r>
  <r>
    <n v="20110"/>
    <x v="4"/>
    <s v="VORMEDAL BARNEHAGE"/>
    <n v="1010"/>
    <n v="7496379"/>
    <x v="1"/>
  </r>
  <r>
    <n v="20110"/>
    <x v="4"/>
    <s v="VORMEDAL BARNEHAGE"/>
    <n v="1013"/>
    <n v="54"/>
    <x v="2"/>
  </r>
  <r>
    <n v="20110"/>
    <x v="4"/>
    <s v="VORMEDAL BARNEHAGE"/>
    <n v="1015"/>
    <n v="-60893"/>
    <x v="2"/>
  </r>
  <r>
    <n v="20110"/>
    <x v="4"/>
    <s v="VORMEDAL BARNEHAGE"/>
    <n v="1020"/>
    <n v="28378"/>
    <x v="2"/>
  </r>
  <r>
    <n v="20110"/>
    <x v="4"/>
    <s v="VORMEDAL BARNEHAGE"/>
    <n v="1025"/>
    <n v="44690"/>
    <x v="2"/>
  </r>
  <r>
    <n v="20110"/>
    <x v="4"/>
    <s v="VORMEDAL BARNEHAGE"/>
    <n v="1026"/>
    <n v="464614"/>
    <x v="2"/>
  </r>
  <r>
    <n v="20110"/>
    <x v="4"/>
    <s v="VORMEDAL BARNEHAGE"/>
    <n v="1030"/>
    <n v="10979"/>
    <x v="2"/>
  </r>
  <r>
    <n v="20110"/>
    <x v="4"/>
    <s v="VORMEDAL BARNEHAGE"/>
    <n v="1040"/>
    <n v="32051"/>
    <x v="2"/>
  </r>
  <r>
    <n v="20110"/>
    <x v="4"/>
    <s v="VORMEDAL BARNEHAGE"/>
    <n v="1050"/>
    <n v="1747"/>
    <x v="2"/>
  </r>
  <r>
    <n v="20110"/>
    <x v="4"/>
    <s v="VORMEDAL BARNEHAGE"/>
    <n v="1099"/>
    <n v="1249765"/>
    <x v="3"/>
  </r>
  <r>
    <n v="20110"/>
    <x v="4"/>
    <s v="VORMEDAL BARNEHAGE"/>
    <n v="1100"/>
    <n v="45852"/>
    <x v="0"/>
  </r>
  <r>
    <n v="20110"/>
    <x v="4"/>
    <s v="VORMEDAL BARNEHAGE"/>
    <n v="1105"/>
    <n v="19070"/>
    <x v="0"/>
  </r>
  <r>
    <n v="20110"/>
    <x v="4"/>
    <s v="VORMEDAL BARNEHAGE"/>
    <n v="1110"/>
    <n v="7054"/>
    <x v="0"/>
  </r>
  <r>
    <n v="20110"/>
    <x v="4"/>
    <s v="VORMEDAL BARNEHAGE"/>
    <n v="1115"/>
    <n v="210782"/>
    <x v="0"/>
  </r>
  <r>
    <n v="20110"/>
    <x v="4"/>
    <s v="VORMEDAL BARNEHAGE"/>
    <n v="1116"/>
    <n v="14207"/>
    <x v="0"/>
  </r>
  <r>
    <n v="20110"/>
    <x v="4"/>
    <s v="VORMEDAL BARNEHAGE"/>
    <n v="1120"/>
    <n v="75248"/>
    <x v="0"/>
  </r>
  <r>
    <n v="20110"/>
    <x v="4"/>
    <s v="VORMEDAL BARNEHAGE"/>
    <n v="1130"/>
    <n v="3033"/>
    <x v="0"/>
  </r>
  <r>
    <n v="20110"/>
    <x v="4"/>
    <s v="VORMEDAL BARNEHAGE"/>
    <n v="1140"/>
    <n v="719"/>
    <x v="0"/>
  </r>
  <r>
    <n v="20110"/>
    <x v="4"/>
    <s v="VORMEDAL BARNEHAGE"/>
    <n v="1150"/>
    <n v="1666"/>
    <x v="0"/>
  </r>
  <r>
    <n v="20110"/>
    <x v="4"/>
    <s v="VORMEDAL BARNEHAGE"/>
    <n v="1160"/>
    <n v="2033"/>
    <x v="0"/>
  </r>
  <r>
    <n v="20110"/>
    <x v="4"/>
    <s v="VORMEDAL BARNEHAGE"/>
    <n v="1170"/>
    <n v="5183"/>
    <x v="0"/>
  </r>
  <r>
    <n v="20110"/>
    <x v="4"/>
    <s v="VORMEDAL BARNEHAGE"/>
    <n v="1190"/>
    <n v="1111"/>
    <x v="0"/>
  </r>
  <r>
    <n v="20110"/>
    <x v="4"/>
    <s v="VORMEDAL BARNEHAGE"/>
    <n v="1195"/>
    <n v="16124"/>
    <x v="0"/>
  </r>
  <r>
    <n v="20110"/>
    <x v="4"/>
    <s v="VORMEDAL BARNEHAGE"/>
    <n v="1200"/>
    <n v="13140"/>
    <x v="0"/>
  </r>
  <r>
    <n v="20110"/>
    <x v="4"/>
    <s v="VORMEDAL BARNEHAGE"/>
    <n v="1220"/>
    <n v="9401"/>
    <x v="0"/>
  </r>
  <r>
    <n v="20110"/>
    <x v="4"/>
    <s v="VORMEDAL BARNEHAGE"/>
    <n v="1370"/>
    <n v="11868"/>
    <x v="0"/>
  </r>
  <r>
    <n v="20110"/>
    <x v="4"/>
    <s v="VORMEDAL BARNEHAGE"/>
    <n v="1429"/>
    <n v="78377"/>
    <x v="4"/>
  </r>
  <r>
    <n v="20110"/>
    <x v="4"/>
    <s v="VORMEDAL BARNEHAGE"/>
    <n v="1600"/>
    <n v="-2146320"/>
    <x v="5"/>
  </r>
  <r>
    <n v="20110"/>
    <x v="4"/>
    <s v="VORMEDAL BARNEHAGE"/>
    <n v="1710"/>
    <n v="-437450"/>
    <x v="7"/>
  </r>
  <r>
    <n v="20110"/>
    <x v="4"/>
    <s v="VORMEDAL BARNEHAGE"/>
    <n v="1711"/>
    <n v="-81989"/>
    <x v="7"/>
  </r>
  <r>
    <n v="20110"/>
    <x v="4"/>
    <s v="VORMEDAL BARNEHAGE"/>
    <n v="1729"/>
    <n v="-78377"/>
    <x v="4"/>
  </r>
  <r>
    <n v="20110"/>
    <x v="5"/>
    <s v="Mykje barnehage"/>
    <n v="1010"/>
    <n v="7675452"/>
    <x v="1"/>
  </r>
  <r>
    <n v="20110"/>
    <x v="5"/>
    <s v="Mykje barnehage"/>
    <n v="1015"/>
    <n v="59725"/>
    <x v="2"/>
  </r>
  <r>
    <n v="20110"/>
    <x v="5"/>
    <s v="Mykje barnehage"/>
    <n v="1020"/>
    <n v="13536"/>
    <x v="2"/>
  </r>
  <r>
    <n v="20110"/>
    <x v="5"/>
    <s v="Mykje barnehage"/>
    <n v="1025"/>
    <n v="28857"/>
    <x v="2"/>
  </r>
  <r>
    <n v="20110"/>
    <x v="5"/>
    <s v="Mykje barnehage"/>
    <n v="1026"/>
    <n v="291104"/>
    <x v="2"/>
  </r>
  <r>
    <n v="20110"/>
    <x v="5"/>
    <s v="Mykje barnehage"/>
    <n v="1030"/>
    <n v="22171"/>
    <x v="2"/>
  </r>
  <r>
    <n v="20110"/>
    <x v="5"/>
    <s v="Mykje barnehage"/>
    <n v="1040"/>
    <n v="27140"/>
    <x v="2"/>
  </r>
  <r>
    <n v="20110"/>
    <x v="5"/>
    <s v="Mykje barnehage"/>
    <n v="1050"/>
    <n v="1000"/>
    <x v="2"/>
  </r>
  <r>
    <n v="20110"/>
    <x v="5"/>
    <s v="Mykje barnehage"/>
    <n v="1099"/>
    <n v="1261350"/>
    <x v="3"/>
  </r>
  <r>
    <n v="20110"/>
    <x v="5"/>
    <s v="Mykje barnehage"/>
    <n v="1100"/>
    <n v="5974"/>
    <x v="0"/>
  </r>
  <r>
    <n v="20110"/>
    <x v="5"/>
    <s v="Mykje barnehage"/>
    <n v="1105"/>
    <n v="15506"/>
    <x v="0"/>
  </r>
  <r>
    <n v="20110"/>
    <x v="5"/>
    <s v="Mykje barnehage"/>
    <n v="1110"/>
    <n v="16160"/>
    <x v="0"/>
  </r>
  <r>
    <n v="20110"/>
    <x v="5"/>
    <s v="Mykje barnehage"/>
    <n v="1115"/>
    <n v="245338"/>
    <x v="0"/>
  </r>
  <r>
    <n v="20110"/>
    <x v="5"/>
    <s v="Mykje barnehage"/>
    <n v="1116"/>
    <n v="21639"/>
    <x v="0"/>
  </r>
  <r>
    <n v="20110"/>
    <x v="5"/>
    <s v="Mykje barnehage"/>
    <n v="1120"/>
    <n v="50591"/>
    <x v="0"/>
  </r>
  <r>
    <n v="20110"/>
    <x v="5"/>
    <s v="Mykje barnehage"/>
    <n v="1130"/>
    <n v="2196"/>
    <x v="0"/>
  </r>
  <r>
    <n v="20110"/>
    <x v="5"/>
    <s v="Mykje barnehage"/>
    <n v="1140"/>
    <n v="744"/>
    <x v="0"/>
  </r>
  <r>
    <n v="20110"/>
    <x v="5"/>
    <s v="Mykje barnehage"/>
    <n v="1150"/>
    <n v="1666"/>
    <x v="0"/>
  </r>
  <r>
    <n v="20110"/>
    <x v="5"/>
    <s v="Mykje barnehage"/>
    <n v="1170"/>
    <n v="6435"/>
    <x v="0"/>
  </r>
  <r>
    <n v="20110"/>
    <x v="5"/>
    <s v="Mykje barnehage"/>
    <n v="1190"/>
    <n v="1111"/>
    <x v="0"/>
  </r>
  <r>
    <n v="20110"/>
    <x v="5"/>
    <s v="Mykje barnehage"/>
    <n v="1195"/>
    <n v="16393"/>
    <x v="0"/>
  </r>
  <r>
    <n v="20110"/>
    <x v="5"/>
    <s v="Mykje barnehage"/>
    <n v="1200"/>
    <n v="32404"/>
    <x v="0"/>
  </r>
  <r>
    <n v="20110"/>
    <x v="5"/>
    <s v="Mykje barnehage"/>
    <n v="1220"/>
    <n v="9401"/>
    <x v="0"/>
  </r>
  <r>
    <n v="20110"/>
    <x v="5"/>
    <s v="Mykje barnehage"/>
    <n v="1230"/>
    <n v="1679"/>
    <x v="0"/>
  </r>
  <r>
    <n v="20110"/>
    <x v="5"/>
    <s v="Mykje barnehage"/>
    <n v="1429"/>
    <n v="72045"/>
    <x v="4"/>
  </r>
  <r>
    <n v="20110"/>
    <x v="5"/>
    <s v="Mykje barnehage"/>
    <n v="1600"/>
    <n v="-313781"/>
    <x v="5"/>
  </r>
  <r>
    <n v="20110"/>
    <x v="5"/>
    <s v="Mykje barnehage"/>
    <n v="1700"/>
    <n v="-77576"/>
    <x v="6"/>
  </r>
  <r>
    <n v="20110"/>
    <x v="5"/>
    <s v="Mykje barnehage"/>
    <n v="1710"/>
    <n v="-413188"/>
    <x v="7"/>
  </r>
  <r>
    <n v="20110"/>
    <x v="5"/>
    <s v="Mykje barnehage"/>
    <n v="1711"/>
    <n v="-9588"/>
    <x v="7"/>
  </r>
  <r>
    <n v="20110"/>
    <x v="5"/>
    <s v="Mykje barnehage"/>
    <n v="1729"/>
    <n v="-72045"/>
    <x v="4"/>
  </r>
  <r>
    <n v="20110"/>
    <x v="6"/>
    <s v="KOLNES BARNEHAGE"/>
    <n v="1010"/>
    <n v="3995235"/>
    <x v="1"/>
  </r>
  <r>
    <n v="20110"/>
    <x v="6"/>
    <s v="KOLNES BARNEHAGE"/>
    <n v="1015"/>
    <n v="-27681"/>
    <x v="2"/>
  </r>
  <r>
    <n v="20110"/>
    <x v="6"/>
    <s v="KOLNES BARNEHAGE"/>
    <n v="1020"/>
    <n v="458651"/>
    <x v="2"/>
  </r>
  <r>
    <n v="20110"/>
    <x v="6"/>
    <s v="KOLNES BARNEHAGE"/>
    <n v="1025"/>
    <n v="157626"/>
    <x v="2"/>
  </r>
  <r>
    <n v="20110"/>
    <x v="6"/>
    <s v="KOLNES BARNEHAGE"/>
    <n v="1026"/>
    <n v="239838"/>
    <x v="2"/>
  </r>
  <r>
    <n v="20110"/>
    <x v="6"/>
    <s v="KOLNES BARNEHAGE"/>
    <n v="1030"/>
    <n v="159557"/>
    <x v="2"/>
  </r>
  <r>
    <n v="20110"/>
    <x v="6"/>
    <s v="KOLNES BARNEHAGE"/>
    <n v="1040"/>
    <n v="63333"/>
    <x v="2"/>
  </r>
  <r>
    <n v="20110"/>
    <x v="6"/>
    <s v="KOLNES BARNEHAGE"/>
    <n v="1050"/>
    <n v="1608"/>
    <x v="2"/>
  </r>
  <r>
    <n v="20110"/>
    <x v="6"/>
    <s v="KOLNES BARNEHAGE"/>
    <n v="1099"/>
    <n v="744703"/>
    <x v="3"/>
  </r>
  <r>
    <n v="20110"/>
    <x v="6"/>
    <s v="KOLNES BARNEHAGE"/>
    <n v="1100"/>
    <n v="7070"/>
    <x v="0"/>
  </r>
  <r>
    <n v="20110"/>
    <x v="6"/>
    <s v="KOLNES BARNEHAGE"/>
    <n v="1105"/>
    <n v="40106"/>
    <x v="0"/>
  </r>
  <r>
    <n v="20110"/>
    <x v="6"/>
    <s v="KOLNES BARNEHAGE"/>
    <n v="1110"/>
    <n v="28271"/>
    <x v="0"/>
  </r>
  <r>
    <n v="20110"/>
    <x v="6"/>
    <s v="KOLNES BARNEHAGE"/>
    <n v="1115"/>
    <n v="101547"/>
    <x v="0"/>
  </r>
  <r>
    <n v="20110"/>
    <x v="6"/>
    <s v="KOLNES BARNEHAGE"/>
    <n v="1116"/>
    <n v="13424"/>
    <x v="0"/>
  </r>
  <r>
    <n v="20110"/>
    <x v="6"/>
    <s v="KOLNES BARNEHAGE"/>
    <n v="1120"/>
    <n v="51157"/>
    <x v="0"/>
  </r>
  <r>
    <n v="20110"/>
    <x v="6"/>
    <s v="KOLNES BARNEHAGE"/>
    <n v="1130"/>
    <n v="3601"/>
    <x v="0"/>
  </r>
  <r>
    <n v="20110"/>
    <x v="6"/>
    <s v="KOLNES BARNEHAGE"/>
    <n v="1140"/>
    <n v="1594"/>
    <x v="0"/>
  </r>
  <r>
    <n v="20110"/>
    <x v="6"/>
    <s v="KOLNES BARNEHAGE"/>
    <n v="1150"/>
    <n v="5071"/>
    <x v="0"/>
  </r>
  <r>
    <n v="20110"/>
    <x v="6"/>
    <s v="KOLNES BARNEHAGE"/>
    <n v="1160"/>
    <n v="3023"/>
    <x v="0"/>
  </r>
  <r>
    <n v="20110"/>
    <x v="6"/>
    <s v="KOLNES BARNEHAGE"/>
    <n v="1170"/>
    <n v="18228"/>
    <x v="0"/>
  </r>
  <r>
    <n v="20110"/>
    <x v="6"/>
    <s v="KOLNES BARNEHAGE"/>
    <n v="1190"/>
    <n v="1111"/>
    <x v="0"/>
  </r>
  <r>
    <n v="20110"/>
    <x v="6"/>
    <s v="KOLNES BARNEHAGE"/>
    <n v="1195"/>
    <n v="3294"/>
    <x v="0"/>
  </r>
  <r>
    <n v="20110"/>
    <x v="6"/>
    <s v="KOLNES BARNEHAGE"/>
    <n v="1200"/>
    <n v="2214"/>
    <x v="0"/>
  </r>
  <r>
    <n v="20110"/>
    <x v="6"/>
    <s v="KOLNES BARNEHAGE"/>
    <n v="1220"/>
    <n v="5921"/>
    <x v="0"/>
  </r>
  <r>
    <n v="20110"/>
    <x v="6"/>
    <s v="KOLNES BARNEHAGE"/>
    <n v="1230"/>
    <n v="2465"/>
    <x v="0"/>
  </r>
  <r>
    <n v="20110"/>
    <x v="6"/>
    <s v="KOLNES BARNEHAGE"/>
    <n v="1240"/>
    <n v="6564"/>
    <x v="0"/>
  </r>
  <r>
    <n v="20110"/>
    <x v="6"/>
    <s v="KOLNES BARNEHAGE"/>
    <n v="1370"/>
    <n v="244"/>
    <x v="0"/>
  </r>
  <r>
    <n v="20110"/>
    <x v="6"/>
    <s v="KOLNES BARNEHAGE"/>
    <n v="1429"/>
    <n v="52933"/>
    <x v="4"/>
  </r>
  <r>
    <n v="20110"/>
    <x v="6"/>
    <s v="KOLNES BARNEHAGE"/>
    <n v="1600"/>
    <n v="-644638"/>
    <x v="5"/>
  </r>
  <r>
    <n v="20110"/>
    <x v="6"/>
    <s v="KOLNES BARNEHAGE"/>
    <n v="1700"/>
    <n v="-51000"/>
    <x v="6"/>
  </r>
  <r>
    <n v="20110"/>
    <x v="6"/>
    <s v="KOLNES BARNEHAGE"/>
    <n v="1710"/>
    <n v="-177537"/>
    <x v="7"/>
  </r>
  <r>
    <n v="20110"/>
    <x v="6"/>
    <s v="KOLNES BARNEHAGE"/>
    <n v="1711"/>
    <n v="-336523"/>
    <x v="7"/>
  </r>
  <r>
    <n v="20110"/>
    <x v="6"/>
    <s v="KOLNES BARNEHAGE"/>
    <n v="1729"/>
    <n v="-52933"/>
    <x v="4"/>
  </r>
  <r>
    <n v="20110"/>
    <x v="7"/>
    <s v="SEVLAND BARNEHAGE"/>
    <n v="1010"/>
    <n v="9619991"/>
    <x v="1"/>
  </r>
  <r>
    <n v="20110"/>
    <x v="7"/>
    <s v="SEVLAND BARNEHAGE"/>
    <n v="1015"/>
    <n v="37755"/>
    <x v="2"/>
  </r>
  <r>
    <n v="20110"/>
    <x v="7"/>
    <s v="SEVLAND BARNEHAGE"/>
    <n v="1020"/>
    <n v="496423"/>
    <x v="2"/>
  </r>
  <r>
    <n v="20110"/>
    <x v="7"/>
    <s v="SEVLAND BARNEHAGE"/>
    <n v="1025"/>
    <n v="173453"/>
    <x v="2"/>
  </r>
  <r>
    <n v="20110"/>
    <x v="7"/>
    <s v="SEVLAND BARNEHAGE"/>
    <n v="1026"/>
    <n v="808508"/>
    <x v="2"/>
  </r>
  <r>
    <n v="20110"/>
    <x v="7"/>
    <s v="SEVLAND BARNEHAGE"/>
    <n v="1030"/>
    <n v="130271"/>
    <x v="2"/>
  </r>
  <r>
    <n v="20110"/>
    <x v="7"/>
    <s v="SEVLAND BARNEHAGE"/>
    <n v="1040"/>
    <n v="1617"/>
    <x v="2"/>
  </r>
  <r>
    <n v="20110"/>
    <x v="7"/>
    <s v="SEVLAND BARNEHAGE"/>
    <n v="1050"/>
    <n v="5776"/>
    <x v="2"/>
  </r>
  <r>
    <n v="20110"/>
    <x v="7"/>
    <s v="SEVLAND BARNEHAGE"/>
    <n v="1051"/>
    <n v="-72"/>
    <x v="2"/>
  </r>
  <r>
    <n v="20110"/>
    <x v="7"/>
    <s v="SEVLAND BARNEHAGE"/>
    <n v="1099"/>
    <n v="1660544"/>
    <x v="3"/>
  </r>
  <r>
    <n v="20110"/>
    <x v="7"/>
    <s v="SEVLAND BARNEHAGE"/>
    <n v="1100"/>
    <n v="55252"/>
    <x v="0"/>
  </r>
  <r>
    <n v="20110"/>
    <x v="7"/>
    <s v="SEVLAND BARNEHAGE"/>
    <n v="1105"/>
    <n v="32009"/>
    <x v="0"/>
  </r>
  <r>
    <n v="20110"/>
    <x v="7"/>
    <s v="SEVLAND BARNEHAGE"/>
    <n v="1110"/>
    <n v="2343"/>
    <x v="0"/>
  </r>
  <r>
    <n v="20110"/>
    <x v="7"/>
    <s v="SEVLAND BARNEHAGE"/>
    <n v="1115"/>
    <n v="424958"/>
    <x v="0"/>
  </r>
  <r>
    <n v="20110"/>
    <x v="7"/>
    <s v="SEVLAND BARNEHAGE"/>
    <n v="1116"/>
    <n v="21868"/>
    <x v="0"/>
  </r>
  <r>
    <n v="20110"/>
    <x v="7"/>
    <s v="SEVLAND BARNEHAGE"/>
    <n v="1120"/>
    <n v="78127"/>
    <x v="0"/>
  </r>
  <r>
    <n v="20110"/>
    <x v="7"/>
    <s v="SEVLAND BARNEHAGE"/>
    <n v="1130"/>
    <n v="7396"/>
    <x v="0"/>
  </r>
  <r>
    <n v="20110"/>
    <x v="7"/>
    <s v="SEVLAND BARNEHAGE"/>
    <n v="1150"/>
    <n v="16912"/>
    <x v="0"/>
  </r>
  <r>
    <n v="20110"/>
    <x v="7"/>
    <s v="SEVLAND BARNEHAGE"/>
    <n v="1160"/>
    <n v="5298"/>
    <x v="0"/>
  </r>
  <r>
    <n v="20110"/>
    <x v="7"/>
    <s v="SEVLAND BARNEHAGE"/>
    <n v="1170"/>
    <n v="3024"/>
    <x v="0"/>
  </r>
  <r>
    <n v="20110"/>
    <x v="7"/>
    <s v="SEVLAND BARNEHAGE"/>
    <n v="1190"/>
    <n v="4247"/>
    <x v="0"/>
  </r>
  <r>
    <n v="20110"/>
    <x v="7"/>
    <s v="SEVLAND BARNEHAGE"/>
    <n v="1195"/>
    <n v="2144"/>
    <x v="0"/>
  </r>
  <r>
    <n v="20110"/>
    <x v="7"/>
    <s v="SEVLAND BARNEHAGE"/>
    <n v="1200"/>
    <n v="59308"/>
    <x v="0"/>
  </r>
  <r>
    <n v="20110"/>
    <x v="7"/>
    <s v="SEVLAND BARNEHAGE"/>
    <n v="1240"/>
    <n v="2658"/>
    <x v="0"/>
  </r>
  <r>
    <n v="20110"/>
    <x v="7"/>
    <s v="SEVLAND BARNEHAGE"/>
    <n v="1260"/>
    <n v="733"/>
    <x v="0"/>
  </r>
  <r>
    <n v="20110"/>
    <x v="7"/>
    <s v="SEVLAND BARNEHAGE"/>
    <n v="1429"/>
    <n v="119571"/>
    <x v="4"/>
  </r>
  <r>
    <n v="20110"/>
    <x v="7"/>
    <s v="SEVLAND BARNEHAGE"/>
    <n v="1505"/>
    <n v="414"/>
    <x v="0"/>
  </r>
  <r>
    <n v="20110"/>
    <x v="7"/>
    <s v="SEVLAND BARNEHAGE"/>
    <n v="1600"/>
    <n v="-1688973"/>
    <x v="5"/>
  </r>
  <r>
    <n v="20110"/>
    <x v="7"/>
    <s v="SEVLAND BARNEHAGE"/>
    <n v="1700"/>
    <n v="-161000"/>
    <x v="6"/>
  </r>
  <r>
    <n v="20110"/>
    <x v="7"/>
    <s v="SEVLAND BARNEHAGE"/>
    <n v="1710"/>
    <n v="-649696"/>
    <x v="7"/>
  </r>
  <r>
    <n v="20110"/>
    <x v="7"/>
    <s v="SEVLAND BARNEHAGE"/>
    <n v="1711"/>
    <n v="-490103"/>
    <x v="7"/>
  </r>
  <r>
    <n v="20110"/>
    <x v="7"/>
    <s v="SEVLAND BARNEHAGE"/>
    <n v="1729"/>
    <n v="-119571"/>
    <x v="4"/>
  </r>
  <r>
    <n v="20110"/>
    <x v="7"/>
    <s v="SEVLAND BARNEHAGE"/>
    <n v="1730"/>
    <n v="-61200"/>
    <x v="6"/>
  </r>
  <r>
    <n v="20110"/>
    <x v="7"/>
    <s v="SEVLAND BARNEHAGE"/>
    <n v="1770"/>
    <n v="-11268"/>
    <x v="6"/>
  </r>
  <r>
    <n v="20110"/>
    <x v="8"/>
    <s v="STORESUND BARNEHAGE"/>
    <n v="1010"/>
    <n v="6243440"/>
    <x v="1"/>
  </r>
  <r>
    <n v="20110"/>
    <x v="8"/>
    <s v="STORESUND BARNEHAGE"/>
    <n v="1015"/>
    <n v="63185"/>
    <x v="2"/>
  </r>
  <r>
    <n v="20110"/>
    <x v="8"/>
    <s v="STORESUND BARNEHAGE"/>
    <n v="1020"/>
    <n v="18379"/>
    <x v="2"/>
  </r>
  <r>
    <n v="20110"/>
    <x v="8"/>
    <s v="STORESUND BARNEHAGE"/>
    <n v="1025"/>
    <n v="104622"/>
    <x v="2"/>
  </r>
  <r>
    <n v="20110"/>
    <x v="8"/>
    <s v="STORESUND BARNEHAGE"/>
    <n v="1026"/>
    <n v="447564"/>
    <x v="2"/>
  </r>
  <r>
    <n v="20110"/>
    <x v="8"/>
    <s v="STORESUND BARNEHAGE"/>
    <n v="1030"/>
    <n v="12262"/>
    <x v="2"/>
  </r>
  <r>
    <n v="20110"/>
    <x v="8"/>
    <s v="STORESUND BARNEHAGE"/>
    <n v="1040"/>
    <n v="7629"/>
    <x v="2"/>
  </r>
  <r>
    <n v="20110"/>
    <x v="8"/>
    <s v="STORESUND BARNEHAGE"/>
    <n v="1050"/>
    <n v="239"/>
    <x v="2"/>
  </r>
  <r>
    <n v="20110"/>
    <x v="8"/>
    <s v="STORESUND BARNEHAGE"/>
    <n v="1099"/>
    <n v="1041669"/>
    <x v="3"/>
  </r>
  <r>
    <n v="20110"/>
    <x v="8"/>
    <s v="STORESUND BARNEHAGE"/>
    <n v="1100"/>
    <n v="9850"/>
    <x v="0"/>
  </r>
  <r>
    <n v="20110"/>
    <x v="8"/>
    <s v="STORESUND BARNEHAGE"/>
    <n v="1105"/>
    <n v="18366"/>
    <x v="0"/>
  </r>
  <r>
    <n v="20110"/>
    <x v="8"/>
    <s v="STORESUND BARNEHAGE"/>
    <n v="1110"/>
    <n v="4839"/>
    <x v="0"/>
  </r>
  <r>
    <n v="20110"/>
    <x v="8"/>
    <s v="STORESUND BARNEHAGE"/>
    <n v="1115"/>
    <n v="200952"/>
    <x v="0"/>
  </r>
  <r>
    <n v="20110"/>
    <x v="8"/>
    <s v="STORESUND BARNEHAGE"/>
    <n v="1116"/>
    <n v="6921"/>
    <x v="0"/>
  </r>
  <r>
    <n v="20110"/>
    <x v="8"/>
    <s v="STORESUND BARNEHAGE"/>
    <n v="1120"/>
    <n v="22844"/>
    <x v="0"/>
  </r>
  <r>
    <n v="20110"/>
    <x v="8"/>
    <s v="STORESUND BARNEHAGE"/>
    <n v="1130"/>
    <n v="4167"/>
    <x v="0"/>
  </r>
  <r>
    <n v="20110"/>
    <x v="8"/>
    <s v="STORESUND BARNEHAGE"/>
    <n v="1140"/>
    <n v="2656"/>
    <x v="0"/>
  </r>
  <r>
    <n v="20110"/>
    <x v="8"/>
    <s v="STORESUND BARNEHAGE"/>
    <n v="1150"/>
    <n v="1941"/>
    <x v="0"/>
  </r>
  <r>
    <n v="20110"/>
    <x v="8"/>
    <s v="STORESUND BARNEHAGE"/>
    <n v="1160"/>
    <n v="296"/>
    <x v="0"/>
  </r>
  <r>
    <n v="20110"/>
    <x v="8"/>
    <s v="STORESUND BARNEHAGE"/>
    <n v="1170"/>
    <n v="2530"/>
    <x v="0"/>
  </r>
  <r>
    <n v="20110"/>
    <x v="8"/>
    <s v="STORESUND BARNEHAGE"/>
    <n v="1190"/>
    <n v="1111"/>
    <x v="0"/>
  </r>
  <r>
    <n v="20110"/>
    <x v="8"/>
    <s v="STORESUND BARNEHAGE"/>
    <n v="1195"/>
    <n v="16273"/>
    <x v="0"/>
  </r>
  <r>
    <n v="20110"/>
    <x v="8"/>
    <s v="STORESUND BARNEHAGE"/>
    <n v="1200"/>
    <n v="10911"/>
    <x v="0"/>
  </r>
  <r>
    <n v="20110"/>
    <x v="8"/>
    <s v="STORESUND BARNEHAGE"/>
    <n v="1220"/>
    <n v="4896"/>
    <x v="0"/>
  </r>
  <r>
    <n v="20110"/>
    <x v="8"/>
    <s v="STORESUND BARNEHAGE"/>
    <n v="1250"/>
    <n v="1024"/>
    <x v="0"/>
  </r>
  <r>
    <n v="20110"/>
    <x v="8"/>
    <s v="STORESUND BARNEHAGE"/>
    <n v="1370"/>
    <n v="12903"/>
    <x v="0"/>
  </r>
  <r>
    <n v="20110"/>
    <x v="8"/>
    <s v="STORESUND BARNEHAGE"/>
    <n v="1429"/>
    <n v="54541"/>
    <x v="4"/>
  </r>
  <r>
    <n v="20110"/>
    <x v="8"/>
    <s v="STORESUND BARNEHAGE"/>
    <n v="1470"/>
    <n v="2000"/>
    <x v="0"/>
  </r>
  <r>
    <n v="20110"/>
    <x v="8"/>
    <s v="STORESUND BARNEHAGE"/>
    <n v="1505"/>
    <n v="1784"/>
    <x v="0"/>
  </r>
  <r>
    <n v="20110"/>
    <x v="8"/>
    <s v="STORESUND BARNEHAGE"/>
    <n v="1600"/>
    <n v="-906540"/>
    <x v="5"/>
  </r>
  <r>
    <n v="20110"/>
    <x v="8"/>
    <s v="STORESUND BARNEHAGE"/>
    <n v="1700"/>
    <n v="-60000"/>
    <x v="6"/>
  </r>
  <r>
    <n v="20110"/>
    <x v="8"/>
    <s v="STORESUND BARNEHAGE"/>
    <n v="1710"/>
    <n v="-612139"/>
    <x v="7"/>
  </r>
  <r>
    <n v="20110"/>
    <x v="8"/>
    <s v="STORESUND BARNEHAGE"/>
    <n v="1729"/>
    <n v="-54541"/>
    <x v="4"/>
  </r>
  <r>
    <n v="20110"/>
    <x v="9"/>
    <s v="BYGNES VITENBARNEHAGE"/>
    <n v="1010"/>
    <n v="13284577"/>
    <x v="1"/>
  </r>
  <r>
    <n v="20110"/>
    <x v="9"/>
    <s v="BYGNES VITENBARNEHAGE"/>
    <n v="1013"/>
    <n v="1935"/>
    <x v="2"/>
  </r>
  <r>
    <n v="20110"/>
    <x v="9"/>
    <s v="BYGNES VITENBARNEHAGE"/>
    <n v="1015"/>
    <n v="813"/>
    <x v="2"/>
  </r>
  <r>
    <n v="20110"/>
    <x v="9"/>
    <s v="BYGNES VITENBARNEHAGE"/>
    <n v="1020"/>
    <n v="422112"/>
    <x v="2"/>
  </r>
  <r>
    <n v="20110"/>
    <x v="9"/>
    <s v="BYGNES VITENBARNEHAGE"/>
    <n v="1025"/>
    <n v="114010"/>
    <x v="2"/>
  </r>
  <r>
    <n v="20110"/>
    <x v="9"/>
    <s v="BYGNES VITENBARNEHAGE"/>
    <n v="1026"/>
    <n v="1209811"/>
    <x v="2"/>
  </r>
  <r>
    <n v="20110"/>
    <x v="9"/>
    <s v="BYGNES VITENBARNEHAGE"/>
    <n v="1030"/>
    <n v="60045"/>
    <x v="2"/>
  </r>
  <r>
    <n v="20110"/>
    <x v="9"/>
    <s v="BYGNES VITENBARNEHAGE"/>
    <n v="1040"/>
    <n v="88075"/>
    <x v="2"/>
  </r>
  <r>
    <n v="20110"/>
    <x v="9"/>
    <s v="BYGNES VITENBARNEHAGE"/>
    <n v="1050"/>
    <n v="33126"/>
    <x v="2"/>
  </r>
  <r>
    <n v="20110"/>
    <x v="9"/>
    <s v="BYGNES VITENBARNEHAGE"/>
    <n v="1051"/>
    <n v="-430"/>
    <x v="2"/>
  </r>
  <r>
    <n v="20110"/>
    <x v="9"/>
    <s v="BYGNES VITENBARNEHAGE"/>
    <n v="1089"/>
    <n v="-403"/>
    <x v="2"/>
  </r>
  <r>
    <n v="20110"/>
    <x v="9"/>
    <s v="BYGNES VITENBARNEHAGE"/>
    <n v="1099"/>
    <n v="2248289"/>
    <x v="3"/>
  </r>
  <r>
    <n v="20110"/>
    <x v="9"/>
    <s v="BYGNES VITENBARNEHAGE"/>
    <n v="1100"/>
    <n v="43929"/>
    <x v="0"/>
  </r>
  <r>
    <n v="20110"/>
    <x v="9"/>
    <s v="BYGNES VITENBARNEHAGE"/>
    <n v="1105"/>
    <n v="90453"/>
    <x v="0"/>
  </r>
  <r>
    <n v="20110"/>
    <x v="9"/>
    <s v="BYGNES VITENBARNEHAGE"/>
    <n v="1110"/>
    <n v="9264"/>
    <x v="0"/>
  </r>
  <r>
    <n v="20110"/>
    <x v="9"/>
    <s v="BYGNES VITENBARNEHAGE"/>
    <n v="1115"/>
    <n v="664385"/>
    <x v="0"/>
  </r>
  <r>
    <n v="20110"/>
    <x v="9"/>
    <s v="BYGNES VITENBARNEHAGE"/>
    <n v="1116"/>
    <n v="11525"/>
    <x v="0"/>
  </r>
  <r>
    <n v="20110"/>
    <x v="9"/>
    <s v="BYGNES VITENBARNEHAGE"/>
    <n v="1120"/>
    <n v="63610"/>
    <x v="0"/>
  </r>
  <r>
    <n v="20110"/>
    <x v="9"/>
    <s v="BYGNES VITENBARNEHAGE"/>
    <n v="1130"/>
    <n v="17335"/>
    <x v="0"/>
  </r>
  <r>
    <n v="20110"/>
    <x v="9"/>
    <s v="BYGNES VITENBARNEHAGE"/>
    <n v="1140"/>
    <n v="27870"/>
    <x v="0"/>
  </r>
  <r>
    <n v="20110"/>
    <x v="9"/>
    <s v="BYGNES VITENBARNEHAGE"/>
    <n v="1150"/>
    <n v="3402"/>
    <x v="0"/>
  </r>
  <r>
    <n v="20110"/>
    <x v="9"/>
    <s v="BYGNES VITENBARNEHAGE"/>
    <n v="1160"/>
    <n v="2717"/>
    <x v="0"/>
  </r>
  <r>
    <n v="20110"/>
    <x v="9"/>
    <s v="BYGNES VITENBARNEHAGE"/>
    <n v="1170"/>
    <n v="6100"/>
    <x v="0"/>
  </r>
  <r>
    <n v="20110"/>
    <x v="9"/>
    <s v="BYGNES VITENBARNEHAGE"/>
    <n v="1190"/>
    <n v="4112"/>
    <x v="0"/>
  </r>
  <r>
    <n v="20110"/>
    <x v="9"/>
    <s v="BYGNES VITENBARNEHAGE"/>
    <n v="1195"/>
    <n v="20837"/>
    <x v="0"/>
  </r>
  <r>
    <n v="20110"/>
    <x v="9"/>
    <s v="BYGNES VITENBARNEHAGE"/>
    <n v="1200"/>
    <n v="158219"/>
    <x v="0"/>
  </r>
  <r>
    <n v="20110"/>
    <x v="9"/>
    <s v="BYGNES VITENBARNEHAGE"/>
    <n v="1220"/>
    <n v="15641"/>
    <x v="0"/>
  </r>
  <r>
    <n v="20110"/>
    <x v="9"/>
    <s v="BYGNES VITENBARNEHAGE"/>
    <n v="1230"/>
    <n v="1200"/>
    <x v="0"/>
  </r>
  <r>
    <n v="20110"/>
    <x v="9"/>
    <s v="BYGNES VITENBARNEHAGE"/>
    <n v="1240"/>
    <n v="21108"/>
    <x v="0"/>
  </r>
  <r>
    <n v="20110"/>
    <x v="9"/>
    <s v="BYGNES VITENBARNEHAGE"/>
    <n v="1370"/>
    <n v="2233"/>
    <x v="0"/>
  </r>
  <r>
    <n v="20110"/>
    <x v="9"/>
    <s v="BYGNES VITENBARNEHAGE"/>
    <n v="1429"/>
    <n v="204147"/>
    <x v="4"/>
  </r>
  <r>
    <n v="20110"/>
    <x v="9"/>
    <s v="BYGNES VITENBARNEHAGE"/>
    <n v="1470"/>
    <n v="4000"/>
    <x v="0"/>
  </r>
  <r>
    <n v="20110"/>
    <x v="9"/>
    <s v="BYGNES VITENBARNEHAGE"/>
    <n v="1600"/>
    <n v="-2388051"/>
    <x v="5"/>
  </r>
  <r>
    <n v="20110"/>
    <x v="9"/>
    <s v="BYGNES VITENBARNEHAGE"/>
    <n v="1700"/>
    <n v="-347808"/>
    <x v="6"/>
  </r>
  <r>
    <n v="20110"/>
    <x v="9"/>
    <s v="BYGNES VITENBARNEHAGE"/>
    <n v="1710"/>
    <n v="-1386304"/>
    <x v="7"/>
  </r>
  <r>
    <n v="20110"/>
    <x v="9"/>
    <s v="BYGNES VITENBARNEHAGE"/>
    <n v="1711"/>
    <n v="-249165"/>
    <x v="7"/>
  </r>
  <r>
    <n v="20110"/>
    <x v="9"/>
    <s v="BYGNES VITENBARNEHAGE"/>
    <n v="1729"/>
    <n v="-204147"/>
    <x v="4"/>
  </r>
  <r>
    <n v="20110"/>
    <x v="9"/>
    <s v="BYGNES VITENBARNEHAGE"/>
    <n v="1730"/>
    <n v="-85500"/>
    <x v="6"/>
  </r>
  <r>
    <n v="20110"/>
    <x v="10"/>
    <s v="FELLESTILTAK BARNEHAGER"/>
    <n v="1120"/>
    <n v="1656"/>
    <x v="0"/>
  </r>
  <r>
    <n v="20110"/>
    <x v="10"/>
    <s v="FELLESTILTAK BARNEHAGER"/>
    <n v="1195"/>
    <n v="92559"/>
    <x v="0"/>
  </r>
  <r>
    <n v="20110"/>
    <x v="10"/>
    <s v="FELLESTILTAK BARNEHAGER"/>
    <n v="1195"/>
    <n v="86421.403200000001"/>
    <x v="0"/>
  </r>
  <r>
    <n v="20110"/>
    <x v="10"/>
    <s v="FELLESTILTAK BARNEHAGER"/>
    <n v="1195"/>
    <n v="43785"/>
    <x v="0"/>
  </r>
  <r>
    <n v="20110"/>
    <x v="10"/>
    <s v="FELLESTILTAK BARNEHAGER"/>
    <n v="1270"/>
    <n v="1615"/>
    <x v="0"/>
  </r>
  <r>
    <n v="20110"/>
    <x v="10"/>
    <s v="FELLESTILTAK BARNEHAGER"/>
    <n v="1429"/>
    <n v="19484"/>
    <x v="4"/>
  </r>
  <r>
    <n v="20110"/>
    <x v="10"/>
    <s v="FELLESTILTAK BARNEHAGER"/>
    <n v="1729"/>
    <n v="-19484"/>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F2DC404-3338-4E55-B966-25FE88B84944}" name="Pivottabell2" cacheId="0" applyNumberFormats="0" applyBorderFormats="0" applyFontFormats="0" applyPatternFormats="0" applyAlignmentFormats="0" applyWidthHeightFormats="1" dataCaption="Verdier" updatedVersion="8" minRefreshableVersion="3" useAutoFormatting="1" itemPrintTitles="1" createdVersion="8" indent="0" compact="0" compactData="0" multipleFieldFilters="0">
  <location ref="J9:V19" firstHeaderRow="1" firstDataRow="2" firstDataCol="1"/>
  <pivotFields count="6">
    <pivotField compact="0" outline="0" showAll="0"/>
    <pivotField axis="axisCol" compact="0" outline="0" showAll="0">
      <items count="12">
        <item x="0"/>
        <item x="1"/>
        <item x="2"/>
        <item x="3"/>
        <item x="4"/>
        <item x="5"/>
        <item x="6"/>
        <item x="7"/>
        <item x="8"/>
        <item x="9"/>
        <item x="10"/>
        <item t="default"/>
      </items>
    </pivotField>
    <pivotField compact="0" outline="0" showAll="0"/>
    <pivotField compact="0" outline="0" showAll="0"/>
    <pivotField dataField="1" compact="0" outline="0" showAll="0"/>
    <pivotField axis="axisRow" compact="0" outline="0" showAll="0">
      <items count="9">
        <item x="1"/>
        <item x="2"/>
        <item x="7"/>
        <item x="3"/>
        <item x="0"/>
        <item x="6"/>
        <item x="5"/>
        <item x="4"/>
        <item t="default"/>
      </items>
    </pivotField>
  </pivotFields>
  <rowFields count="1">
    <field x="5"/>
  </rowFields>
  <rowItems count="9">
    <i>
      <x/>
    </i>
    <i>
      <x v="1"/>
    </i>
    <i>
      <x v="2"/>
    </i>
    <i>
      <x v="3"/>
    </i>
    <i>
      <x v="4"/>
    </i>
    <i>
      <x v="5"/>
    </i>
    <i>
      <x v="6"/>
    </i>
    <i>
      <x v="7"/>
    </i>
    <i t="grand">
      <x/>
    </i>
  </rowItems>
  <colFields count="1">
    <field x="1"/>
  </colFields>
  <colItems count="12">
    <i>
      <x/>
    </i>
    <i>
      <x v="1"/>
    </i>
    <i>
      <x v="2"/>
    </i>
    <i>
      <x v="3"/>
    </i>
    <i>
      <x v="4"/>
    </i>
    <i>
      <x v="5"/>
    </i>
    <i>
      <x v="6"/>
    </i>
    <i>
      <x v="7"/>
    </i>
    <i>
      <x v="8"/>
    </i>
    <i>
      <x v="9"/>
    </i>
    <i>
      <x v="10"/>
    </i>
    <i t="grand">
      <x/>
    </i>
  </colItems>
  <dataFields count="1">
    <dataField name="Summer av Regnskap" fld="4" baseField="0" baseItem="0" numFmtId="1"/>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pageSetUpPr fitToPage="1"/>
  </sheetPr>
  <dimension ref="A1:AM265"/>
  <sheetViews>
    <sheetView tabSelected="1" zoomScale="75" zoomScaleNormal="75" workbookViewId="0">
      <selection activeCell="N8" sqref="N8"/>
    </sheetView>
  </sheetViews>
  <sheetFormatPr baseColWidth="10" defaultColWidth="12.5703125" defaultRowHeight="15" outlineLevelRow="2" outlineLevelCol="1" x14ac:dyDescent="0.25"/>
  <cols>
    <col min="1" max="1" width="36.140625" customWidth="1"/>
    <col min="2" max="2" width="18.140625" customWidth="1" outlineLevel="1"/>
    <col min="3" max="3" width="13.85546875" customWidth="1"/>
    <col min="4" max="4" width="15.42578125" customWidth="1"/>
    <col min="5" max="11" width="12.140625" customWidth="1"/>
    <col min="12" max="12" width="14.42578125" customWidth="1"/>
    <col min="13" max="13" width="12.140625" customWidth="1"/>
    <col min="14" max="14" width="14.42578125" customWidth="1"/>
    <col min="15" max="15" width="12.7109375" bestFit="1" customWidth="1"/>
    <col min="16" max="19" width="3.85546875" bestFit="1" customWidth="1"/>
    <col min="20" max="20" width="10" bestFit="1" customWidth="1"/>
    <col min="21" max="21" width="3.85546875" bestFit="1" customWidth="1"/>
    <col min="22" max="22" width="7.42578125" bestFit="1" customWidth="1"/>
    <col min="23" max="23" width="6.42578125" customWidth="1"/>
    <col min="24" max="24" width="5.85546875" bestFit="1" customWidth="1"/>
    <col min="25" max="34" width="3.85546875" bestFit="1" customWidth="1"/>
  </cols>
  <sheetData>
    <row r="1" spans="1:34" x14ac:dyDescent="0.25">
      <c r="A1" s="5" t="s">
        <v>0</v>
      </c>
      <c r="B1" s="6" t="s">
        <v>1</v>
      </c>
    </row>
    <row r="2" spans="1:34" x14ac:dyDescent="0.25">
      <c r="A2" s="5" t="s">
        <v>2</v>
      </c>
      <c r="B2" s="129">
        <v>2027</v>
      </c>
    </row>
    <row r="3" spans="1:34" x14ac:dyDescent="0.25">
      <c r="A3" s="88"/>
      <c r="B3" s="13"/>
      <c r="C3" s="87"/>
      <c r="D3" s="7"/>
      <c r="E3" s="8"/>
      <c r="F3" s="8"/>
      <c r="G3" s="74" t="s">
        <v>3</v>
      </c>
      <c r="H3" s="74"/>
      <c r="I3" s="114"/>
      <c r="J3" s="73"/>
      <c r="K3" s="8"/>
      <c r="L3" s="74" t="s">
        <v>4</v>
      </c>
      <c r="M3" s="115"/>
      <c r="N3" s="10"/>
    </row>
    <row r="4" spans="1:34" x14ac:dyDescent="0.25">
      <c r="A4" s="88"/>
      <c r="B4" s="127"/>
      <c r="C4" s="87"/>
      <c r="D4" s="7"/>
      <c r="E4" s="8"/>
      <c r="F4" s="8"/>
      <c r="G4" s="74" t="s">
        <v>5</v>
      </c>
      <c r="H4" s="74"/>
      <c r="I4" s="114"/>
      <c r="J4" s="8"/>
      <c r="K4" s="8"/>
      <c r="L4" s="74" t="s">
        <v>6</v>
      </c>
      <c r="M4" s="115"/>
      <c r="N4" s="10"/>
    </row>
    <row r="5" spans="1:34" x14ac:dyDescent="0.25">
      <c r="A5" s="88"/>
      <c r="B5" s="127"/>
      <c r="C5" s="87"/>
      <c r="D5" s="7"/>
      <c r="E5" s="8"/>
      <c r="F5" s="8"/>
      <c r="G5" s="9" t="s">
        <v>7</v>
      </c>
      <c r="H5" s="9"/>
      <c r="I5" s="11">
        <v>1</v>
      </c>
      <c r="J5" s="8"/>
      <c r="K5" s="8"/>
      <c r="L5" s="9" t="s">
        <v>8</v>
      </c>
      <c r="M5" s="91">
        <v>1200</v>
      </c>
      <c r="N5" s="10"/>
    </row>
    <row r="6" spans="1:34" x14ac:dyDescent="0.25">
      <c r="A6" s="88"/>
      <c r="B6" s="127"/>
      <c r="C6" s="87"/>
      <c r="D6" s="7"/>
      <c r="E6" s="9"/>
      <c r="F6" s="9"/>
      <c r="G6" s="9" t="s">
        <v>9</v>
      </c>
      <c r="H6" s="9"/>
      <c r="I6" s="12">
        <v>4.7E-2</v>
      </c>
      <c r="J6" s="8"/>
      <c r="K6" s="8"/>
      <c r="L6" s="8"/>
      <c r="M6" s="78"/>
      <c r="N6" s="10"/>
      <c r="O6" s="79"/>
    </row>
    <row r="7" spans="1:34" x14ac:dyDescent="0.25">
      <c r="G7" s="9"/>
      <c r="H7" s="9"/>
      <c r="I7" s="14"/>
      <c r="J7" s="8"/>
      <c r="K7" s="8"/>
      <c r="L7" s="8"/>
      <c r="M7" s="13"/>
      <c r="N7" s="10"/>
    </row>
    <row r="8" spans="1:34" ht="30" x14ac:dyDescent="0.25">
      <c r="C8" s="15" t="s">
        <v>10</v>
      </c>
      <c r="D8" s="16">
        <v>22240</v>
      </c>
      <c r="E8" s="16">
        <v>22277</v>
      </c>
      <c r="F8" s="16">
        <v>22247</v>
      </c>
      <c r="G8" s="16">
        <v>22270</v>
      </c>
      <c r="H8" s="16">
        <v>22246</v>
      </c>
      <c r="I8" s="16">
        <v>22242</v>
      </c>
      <c r="J8" s="16">
        <v>22271</v>
      </c>
      <c r="K8" s="16">
        <v>22241</v>
      </c>
      <c r="L8" s="16">
        <v>22245</v>
      </c>
      <c r="M8" s="92" t="s">
        <v>11</v>
      </c>
    </row>
    <row r="9" spans="1:34" ht="45" x14ac:dyDescent="0.25">
      <c r="A9" s="5" t="s">
        <v>12</v>
      </c>
      <c r="C9" s="17" t="s">
        <v>13</v>
      </c>
      <c r="D9" s="18" t="s">
        <v>14</v>
      </c>
      <c r="E9" s="18" t="s">
        <v>15</v>
      </c>
      <c r="F9" s="18" t="s">
        <v>16</v>
      </c>
      <c r="G9" s="18" t="s">
        <v>17</v>
      </c>
      <c r="H9" s="18" t="s">
        <v>18</v>
      </c>
      <c r="I9" s="18" t="s">
        <v>19</v>
      </c>
      <c r="J9" s="18" t="s">
        <v>20</v>
      </c>
      <c r="K9" s="18" t="s">
        <v>21</v>
      </c>
      <c r="L9" s="18" t="s">
        <v>22</v>
      </c>
      <c r="M9" s="18" t="s">
        <v>23</v>
      </c>
      <c r="N9" s="8" t="s">
        <v>24</v>
      </c>
      <c r="O9" s="8" t="s">
        <v>24</v>
      </c>
      <c r="P9" s="8"/>
      <c r="Q9" s="8"/>
      <c r="R9" s="8"/>
      <c r="S9" s="8"/>
      <c r="U9" s="8"/>
      <c r="X9" t="s">
        <v>24</v>
      </c>
      <c r="Y9" t="s">
        <v>24</v>
      </c>
      <c r="Z9" t="s">
        <v>24</v>
      </c>
      <c r="AA9" t="s">
        <v>24</v>
      </c>
      <c r="AB9" t="s">
        <v>24</v>
      </c>
      <c r="AC9" t="s">
        <v>24</v>
      </c>
      <c r="AD9" t="s">
        <v>24</v>
      </c>
      <c r="AE9" t="s">
        <v>24</v>
      </c>
      <c r="AF9" t="s">
        <v>24</v>
      </c>
      <c r="AG9" t="s">
        <v>24</v>
      </c>
      <c r="AH9" t="s">
        <v>24</v>
      </c>
    </row>
    <row r="10" spans="1:34" hidden="1" outlineLevel="2" x14ac:dyDescent="0.25">
      <c r="A10" s="15" t="s">
        <v>25</v>
      </c>
      <c r="C10">
        <f t="shared" ref="C10:C17" si="0">SUM(D10:AH10)</f>
        <v>0</v>
      </c>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row>
    <row r="11" spans="1:34" hidden="1" outlineLevel="2" x14ac:dyDescent="0.25">
      <c r="A11" s="15" t="s">
        <v>26</v>
      </c>
      <c r="C11">
        <f t="shared" si="0"/>
        <v>0</v>
      </c>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row>
    <row r="12" spans="1:34" hidden="1" outlineLevel="2" x14ac:dyDescent="0.25">
      <c r="A12" s="15" t="s">
        <v>27</v>
      </c>
      <c r="C12">
        <f t="shared" si="0"/>
        <v>0</v>
      </c>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row>
    <row r="13" spans="1:34" hidden="1" outlineLevel="2" x14ac:dyDescent="0.25">
      <c r="A13" t="s">
        <v>28</v>
      </c>
      <c r="C13">
        <f t="shared" si="0"/>
        <v>0</v>
      </c>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row>
    <row r="14" spans="1:34" hidden="1" outlineLevel="2" x14ac:dyDescent="0.25">
      <c r="A14" t="s">
        <v>29</v>
      </c>
      <c r="C14">
        <f t="shared" ref="C14" si="1">SUM(D14:AH14)</f>
        <v>0</v>
      </c>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row>
    <row r="15" spans="1:34" hidden="1" outlineLevel="2" x14ac:dyDescent="0.25">
      <c r="A15" t="s">
        <v>30</v>
      </c>
      <c r="C15">
        <f t="shared" si="0"/>
        <v>0</v>
      </c>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row>
    <row r="16" spans="1:34" hidden="1" outlineLevel="2" x14ac:dyDescent="0.25">
      <c r="A16" t="s">
        <v>31</v>
      </c>
      <c r="C16">
        <f t="shared" si="0"/>
        <v>0</v>
      </c>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row>
    <row r="17" spans="1:34" hidden="1" outlineLevel="2" x14ac:dyDescent="0.25">
      <c r="A17" t="s">
        <v>32</v>
      </c>
      <c r="C17">
        <f t="shared" si="0"/>
        <v>0</v>
      </c>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row>
    <row r="18" spans="1:34" ht="25.5" customHeight="1" outlineLevel="1" collapsed="1" x14ac:dyDescent="0.25">
      <c r="A18" s="5" t="str">
        <f>"Antall barn "&amp;B2-2</f>
        <v>Antall barn 2025</v>
      </c>
      <c r="B18" s="5"/>
      <c r="D18" s="131" t="s">
        <v>33</v>
      </c>
      <c r="E18" s="131"/>
      <c r="F18" s="131"/>
      <c r="G18" s="131"/>
      <c r="H18" s="131"/>
      <c r="I18" s="131"/>
      <c r="J18" s="131"/>
      <c r="K18" s="131"/>
      <c r="L18" s="131"/>
      <c r="M18" s="131"/>
    </row>
    <row r="19" spans="1:34" outlineLevel="1" x14ac:dyDescent="0.25">
      <c r="A19" t="s">
        <v>34</v>
      </c>
      <c r="C19" s="20">
        <f>SUM(D19:AH19)</f>
        <v>0</v>
      </c>
      <c r="D19" s="21">
        <v>0</v>
      </c>
      <c r="E19" s="21">
        <v>0</v>
      </c>
      <c r="F19" s="21">
        <v>0</v>
      </c>
      <c r="G19" s="21">
        <v>0</v>
      </c>
      <c r="H19" s="21">
        <v>0</v>
      </c>
      <c r="I19" s="21">
        <v>0</v>
      </c>
      <c r="J19" s="21">
        <v>0</v>
      </c>
      <c r="K19" s="21">
        <v>0</v>
      </c>
      <c r="L19" s="21">
        <v>0</v>
      </c>
    </row>
    <row r="20" spans="1:34" outlineLevel="1" x14ac:dyDescent="0.25">
      <c r="A20" t="s">
        <v>35</v>
      </c>
      <c r="C20" s="20">
        <f t="shared" ref="C20:C33" si="2">SUM(D20:AH20)</f>
        <v>0</v>
      </c>
      <c r="D20" s="21">
        <v>0</v>
      </c>
      <c r="E20" s="21">
        <v>0</v>
      </c>
      <c r="F20" s="21">
        <v>0</v>
      </c>
      <c r="G20" s="21">
        <v>0</v>
      </c>
      <c r="H20" s="21">
        <v>0</v>
      </c>
      <c r="I20" s="21">
        <v>0</v>
      </c>
      <c r="J20" s="21">
        <v>0</v>
      </c>
      <c r="K20" s="21">
        <v>0</v>
      </c>
      <c r="L20" s="21">
        <v>0</v>
      </c>
    </row>
    <row r="21" spans="1:34" outlineLevel="1" x14ac:dyDescent="0.25">
      <c r="A21" t="s">
        <v>36</v>
      </c>
      <c r="C21" s="20">
        <f t="shared" si="2"/>
        <v>0</v>
      </c>
      <c r="D21" s="21">
        <v>0</v>
      </c>
      <c r="E21" s="21">
        <v>0</v>
      </c>
      <c r="F21" s="21">
        <v>0</v>
      </c>
      <c r="G21" s="21">
        <v>0</v>
      </c>
      <c r="H21" s="21">
        <v>0</v>
      </c>
      <c r="I21" s="21">
        <v>0</v>
      </c>
      <c r="J21" s="21">
        <v>0</v>
      </c>
      <c r="K21" s="21">
        <v>0</v>
      </c>
      <c r="L21" s="21">
        <v>0</v>
      </c>
    </row>
    <row r="22" spans="1:34" outlineLevel="1" x14ac:dyDescent="0.25">
      <c r="A22" t="s">
        <v>37</v>
      </c>
      <c r="C22" s="20">
        <f t="shared" si="2"/>
        <v>0</v>
      </c>
      <c r="D22" s="21">
        <v>0</v>
      </c>
      <c r="E22" s="21">
        <v>0</v>
      </c>
      <c r="F22" s="21">
        <v>0</v>
      </c>
      <c r="G22" s="21">
        <v>0</v>
      </c>
      <c r="H22" s="21">
        <v>0</v>
      </c>
      <c r="I22" s="21">
        <v>0</v>
      </c>
      <c r="J22" s="21">
        <v>0</v>
      </c>
      <c r="K22" s="21">
        <v>0</v>
      </c>
      <c r="L22" s="21">
        <v>0</v>
      </c>
    </row>
    <row r="23" spans="1:34" outlineLevel="1" x14ac:dyDescent="0.25">
      <c r="A23" t="s">
        <v>38</v>
      </c>
      <c r="C23" s="20">
        <f>SUM(D23:AH23)</f>
        <v>0</v>
      </c>
      <c r="D23" s="21">
        <v>0</v>
      </c>
      <c r="E23" s="21">
        <v>0</v>
      </c>
      <c r="F23" s="21">
        <v>0</v>
      </c>
      <c r="G23" s="21">
        <v>0</v>
      </c>
      <c r="H23" s="21">
        <v>0</v>
      </c>
      <c r="I23" s="21">
        <v>0</v>
      </c>
      <c r="J23" s="21">
        <v>0</v>
      </c>
      <c r="K23" s="21">
        <v>0</v>
      </c>
      <c r="L23" s="21">
        <v>0</v>
      </c>
    </row>
    <row r="24" spans="1:34" outlineLevel="1" x14ac:dyDescent="0.25">
      <c r="A24" t="s">
        <v>39</v>
      </c>
      <c r="C24" s="20">
        <f>SUM(D24:AH24)</f>
        <v>90.052054794520558</v>
      </c>
      <c r="D24" s="21">
        <f>'Telling av barn komm.bhg'!E491</f>
        <v>9.6191780821917803</v>
      </c>
      <c r="E24" s="21">
        <f>'Telling av barn komm.bhg'!E512</f>
        <v>17.334246575342465</v>
      </c>
      <c r="F24" s="21">
        <f>'Telling av barn komm.bhg'!E533</f>
        <v>3.4767123287671233</v>
      </c>
      <c r="G24" s="21">
        <f>'Telling av barn komm.bhg'!E575</f>
        <v>10.238356164383562</v>
      </c>
      <c r="H24" s="21">
        <f>'Telling av barn komm.bhg'!E554</f>
        <v>3.8082191780821919</v>
      </c>
      <c r="I24" s="21">
        <f>'Telling av barn komm.bhg'!E596</f>
        <v>11.953424657534248</v>
      </c>
      <c r="J24" s="21">
        <f>'Telling av barn komm.bhg'!E617</f>
        <v>8.2383561643835623</v>
      </c>
      <c r="K24" s="21">
        <f>'Telling av barn komm.bhg'!E638</f>
        <v>8.7150684931506852</v>
      </c>
      <c r="L24" s="21">
        <f>'Telling av barn komm.bhg'!E659</f>
        <v>16.668493150684931</v>
      </c>
    </row>
    <row r="25" spans="1:34" x14ac:dyDescent="0.25">
      <c r="A25" t="s">
        <v>40</v>
      </c>
      <c r="C25" s="22">
        <f t="shared" si="2"/>
        <v>0</v>
      </c>
      <c r="D25" s="21">
        <v>0</v>
      </c>
      <c r="E25" s="21">
        <v>0</v>
      </c>
      <c r="F25" s="21">
        <v>0</v>
      </c>
      <c r="G25" s="21">
        <v>0</v>
      </c>
      <c r="H25" s="21">
        <v>0</v>
      </c>
      <c r="I25" s="21">
        <v>0</v>
      </c>
      <c r="J25" s="21">
        <v>0</v>
      </c>
      <c r="K25" s="21">
        <v>0</v>
      </c>
      <c r="L25" s="21">
        <v>0</v>
      </c>
      <c r="M25" s="23"/>
    </row>
    <row r="26" spans="1:34" x14ac:dyDescent="0.25">
      <c r="A26" t="s">
        <v>41</v>
      </c>
      <c r="C26" s="22">
        <f t="shared" si="2"/>
        <v>0</v>
      </c>
      <c r="D26" s="21">
        <v>0</v>
      </c>
      <c r="E26" s="21">
        <v>0</v>
      </c>
      <c r="F26" s="21">
        <v>0</v>
      </c>
      <c r="G26" s="21">
        <v>0</v>
      </c>
      <c r="H26" s="21">
        <v>0</v>
      </c>
      <c r="I26" s="21">
        <v>0</v>
      </c>
      <c r="J26" s="21">
        <v>0</v>
      </c>
      <c r="K26" s="21">
        <v>0</v>
      </c>
      <c r="L26" s="21">
        <v>0</v>
      </c>
      <c r="M26" s="23"/>
    </row>
    <row r="27" spans="1:34" x14ac:dyDescent="0.25">
      <c r="A27" t="s">
        <v>42</v>
      </c>
      <c r="C27" s="22">
        <f t="shared" si="2"/>
        <v>0</v>
      </c>
      <c r="D27" s="21">
        <v>0</v>
      </c>
      <c r="E27" s="21">
        <v>0</v>
      </c>
      <c r="F27" s="21">
        <v>0</v>
      </c>
      <c r="G27" s="21">
        <v>0</v>
      </c>
      <c r="H27" s="21">
        <v>0</v>
      </c>
      <c r="I27" s="21">
        <v>0</v>
      </c>
      <c r="J27" s="21">
        <v>0</v>
      </c>
      <c r="K27" s="21">
        <v>0</v>
      </c>
      <c r="L27" s="21">
        <v>0</v>
      </c>
      <c r="M27" s="23"/>
    </row>
    <row r="28" spans="1:34" x14ac:dyDescent="0.25">
      <c r="A28" t="s">
        <v>43</v>
      </c>
      <c r="C28" s="22">
        <f t="shared" si="2"/>
        <v>0</v>
      </c>
      <c r="D28" s="21">
        <v>0</v>
      </c>
      <c r="E28" s="21">
        <v>0</v>
      </c>
      <c r="F28" s="21">
        <v>0</v>
      </c>
      <c r="G28" s="21">
        <v>0</v>
      </c>
      <c r="H28" s="21">
        <v>0</v>
      </c>
      <c r="I28" s="21">
        <v>0</v>
      </c>
      <c r="J28" s="21">
        <v>0</v>
      </c>
      <c r="K28" s="21">
        <v>0</v>
      </c>
      <c r="L28" s="21">
        <v>0</v>
      </c>
      <c r="M28" s="23"/>
    </row>
    <row r="29" spans="1:34" x14ac:dyDescent="0.25">
      <c r="A29" t="s">
        <v>44</v>
      </c>
      <c r="C29" s="22">
        <f>SUM(D29:AH29)</f>
        <v>0</v>
      </c>
      <c r="D29" s="21">
        <v>0</v>
      </c>
      <c r="E29" s="21">
        <v>0</v>
      </c>
      <c r="F29" s="21">
        <v>0</v>
      </c>
      <c r="G29" s="21">
        <v>0</v>
      </c>
      <c r="H29" s="21">
        <v>0</v>
      </c>
      <c r="I29" s="21">
        <v>0</v>
      </c>
      <c r="J29" s="21">
        <v>0</v>
      </c>
      <c r="K29" s="21">
        <v>0</v>
      </c>
      <c r="L29" s="21">
        <v>0</v>
      </c>
      <c r="M29" s="23"/>
    </row>
    <row r="30" spans="1:34" x14ac:dyDescent="0.25">
      <c r="A30" t="s">
        <v>45</v>
      </c>
      <c r="C30" s="22">
        <f>SUM(D30:AH30)</f>
        <v>101.13972602739726</v>
      </c>
      <c r="D30" s="21">
        <f>'Telling av barn komm.bhg'!E497</f>
        <v>10.238356164383562</v>
      </c>
      <c r="E30" s="21">
        <f>'Telling av barn komm.bhg'!E518</f>
        <v>14.808219178082192</v>
      </c>
      <c r="F30" s="21">
        <f>'Telling av barn komm.bhg'!E539</f>
        <v>5.3808219178082188</v>
      </c>
      <c r="G30" s="21">
        <f>'Telling av barn komm.bhg'!E581</f>
        <v>14</v>
      </c>
      <c r="H30" s="21">
        <f>'Telling av barn komm.bhg'!E560</f>
        <v>3.8082191780821919</v>
      </c>
      <c r="I30" s="21">
        <f>'Telling av barn komm.bhg'!E602</f>
        <v>11.284931506849315</v>
      </c>
      <c r="J30" s="21">
        <f>'Telling av barn komm.bhg'!E623</f>
        <v>7.904109589041096</v>
      </c>
      <c r="K30" s="21">
        <f>'Telling av barn komm.bhg'!E644</f>
        <v>16.095890410958905</v>
      </c>
      <c r="L30" s="21">
        <f>'Telling av barn komm.bhg'!E665</f>
        <v>17.61917808219178</v>
      </c>
      <c r="M30" s="23"/>
    </row>
    <row r="31" spans="1:34" outlineLevel="1" x14ac:dyDescent="0.25">
      <c r="A31" t="s">
        <v>46</v>
      </c>
      <c r="C31" s="20">
        <f t="shared" si="2"/>
        <v>0</v>
      </c>
      <c r="D31" s="21">
        <v>0</v>
      </c>
      <c r="E31" s="21">
        <v>0</v>
      </c>
      <c r="F31" s="21">
        <v>0</v>
      </c>
      <c r="G31" s="21">
        <v>0</v>
      </c>
      <c r="H31" s="21">
        <v>0</v>
      </c>
      <c r="I31" s="21">
        <v>0</v>
      </c>
      <c r="J31" s="21">
        <v>0</v>
      </c>
      <c r="K31" s="21">
        <v>0</v>
      </c>
      <c r="L31" s="21">
        <v>0</v>
      </c>
    </row>
    <row r="32" spans="1:34" outlineLevel="1" x14ac:dyDescent="0.25">
      <c r="A32" t="s">
        <v>47</v>
      </c>
      <c r="C32" s="20">
        <f t="shared" si="2"/>
        <v>0</v>
      </c>
      <c r="D32" s="21">
        <v>0</v>
      </c>
      <c r="E32" s="21">
        <v>0</v>
      </c>
      <c r="F32" s="21">
        <v>0</v>
      </c>
      <c r="G32" s="21">
        <v>0</v>
      </c>
      <c r="H32" s="21">
        <v>0</v>
      </c>
      <c r="I32" s="21">
        <v>0</v>
      </c>
      <c r="J32" s="21">
        <v>0</v>
      </c>
      <c r="K32" s="21">
        <v>0</v>
      </c>
      <c r="L32" s="21">
        <v>0</v>
      </c>
    </row>
    <row r="33" spans="1:34" outlineLevel="1" x14ac:dyDescent="0.25">
      <c r="A33" t="s">
        <v>48</v>
      </c>
      <c r="C33" s="20">
        <f t="shared" si="2"/>
        <v>0</v>
      </c>
      <c r="D33" s="21">
        <v>0</v>
      </c>
      <c r="E33" s="21">
        <v>0</v>
      </c>
      <c r="F33" s="21">
        <v>0</v>
      </c>
      <c r="G33" s="21">
        <v>0</v>
      </c>
      <c r="H33" s="21">
        <v>0</v>
      </c>
      <c r="I33" s="21">
        <v>0</v>
      </c>
      <c r="J33" s="21">
        <v>0</v>
      </c>
      <c r="K33" s="21">
        <v>0</v>
      </c>
      <c r="L33" s="21">
        <v>0</v>
      </c>
    </row>
    <row r="34" spans="1:34" outlineLevel="1" x14ac:dyDescent="0.25">
      <c r="A34" t="s">
        <v>49</v>
      </c>
      <c r="C34" s="20">
        <f>SUM(D34:AH34)</f>
        <v>0</v>
      </c>
      <c r="D34" s="21">
        <v>0</v>
      </c>
      <c r="E34" s="21">
        <v>0</v>
      </c>
      <c r="F34" s="21">
        <v>0</v>
      </c>
      <c r="G34" s="21">
        <v>0</v>
      </c>
      <c r="H34" s="21">
        <v>0</v>
      </c>
      <c r="I34" s="21">
        <f>'Telling av barn komm.bhg'!E606</f>
        <v>0</v>
      </c>
      <c r="J34" s="21">
        <v>0</v>
      </c>
      <c r="K34" s="21">
        <v>0</v>
      </c>
      <c r="L34" s="21">
        <v>0</v>
      </c>
    </row>
    <row r="35" spans="1:34" outlineLevel="1" x14ac:dyDescent="0.25">
      <c r="A35" t="s">
        <v>50</v>
      </c>
      <c r="C35" s="20">
        <f>SUM(D35:AH35)</f>
        <v>0</v>
      </c>
      <c r="D35" s="21">
        <f>'Telling av barn komm.bhg'!E502</f>
        <v>0</v>
      </c>
      <c r="E35" s="21">
        <f>'Telling av barn komm.bhg'!E523</f>
        <v>0</v>
      </c>
      <c r="F35" s="21">
        <f>'Telling av barn komm.bhg'!E544</f>
        <v>0</v>
      </c>
      <c r="G35" s="21">
        <v>0</v>
      </c>
      <c r="H35" s="21">
        <v>0</v>
      </c>
      <c r="I35" s="21">
        <v>0</v>
      </c>
      <c r="J35" s="21">
        <f>'Telling av barn komm.bhg'!E628</f>
        <v>0</v>
      </c>
      <c r="K35" s="21">
        <f>'Telling av barn komm.bhg'!E649</f>
        <v>0</v>
      </c>
      <c r="L35" s="21">
        <v>0</v>
      </c>
    </row>
    <row r="36" spans="1:34" outlineLevel="1" x14ac:dyDescent="0.25">
      <c r="A36" t="s">
        <v>51</v>
      </c>
      <c r="C36" s="20">
        <f>SUM(D36:AH36)</f>
        <v>315.57260273972599</v>
      </c>
      <c r="D36" s="21">
        <f>'Telling av barn komm.bhg'!E503</f>
        <v>36.38082191780822</v>
      </c>
      <c r="E36" s="21">
        <f>'Telling av barn komm.bhg'!E524</f>
        <v>59.049315068493151</v>
      </c>
      <c r="F36" s="21">
        <f>'Telling av barn komm.bhg'!E545</f>
        <v>17.761643835616439</v>
      </c>
      <c r="G36" s="21">
        <f>'Telling av barn komm.bhg'!E587</f>
        <v>45.761643835616439</v>
      </c>
      <c r="H36" s="21">
        <f>'Telling av barn komm.bhg'!E566</f>
        <v>12.947945205479451</v>
      </c>
      <c r="I36" s="21">
        <f>'Telling av barn komm.bhg'!E608</f>
        <v>31.61917808219178</v>
      </c>
      <c r="J36" s="21">
        <f>'Telling av barn komm.bhg'!E629</f>
        <v>22.142465753424659</v>
      </c>
      <c r="K36" s="21">
        <f>'Telling av barn komm.bhg'!E650</f>
        <v>38.142465753424659</v>
      </c>
      <c r="L36" s="21">
        <f>'Telling av barn komm.bhg'!E671</f>
        <v>51.767123287671232</v>
      </c>
    </row>
    <row r="37" spans="1:34" outlineLevel="1" x14ac:dyDescent="0.25">
      <c r="C37" s="24">
        <f t="shared" ref="C37:L37" si="3">SUM(C19:C36)</f>
        <v>506.7643835616438</v>
      </c>
      <c r="D37" s="25">
        <f>SUM(D19:D36)</f>
        <v>56.238356164383561</v>
      </c>
      <c r="E37" s="25">
        <f t="shared" si="3"/>
        <v>91.191780821917803</v>
      </c>
      <c r="F37" s="25">
        <f t="shared" si="3"/>
        <v>26.61917808219178</v>
      </c>
      <c r="G37" s="25">
        <f t="shared" si="3"/>
        <v>70</v>
      </c>
      <c r="H37" s="25">
        <f>SUM(H19:H36)</f>
        <v>20.564383561643837</v>
      </c>
      <c r="I37" s="25">
        <f t="shared" si="3"/>
        <v>54.857534246575341</v>
      </c>
      <c r="J37" s="25">
        <f t="shared" si="3"/>
        <v>38.284931506849318</v>
      </c>
      <c r="K37" s="25">
        <f t="shared" si="3"/>
        <v>62.953424657534249</v>
      </c>
      <c r="L37" s="25">
        <f t="shared" si="3"/>
        <v>86.054794520547944</v>
      </c>
      <c r="M37" s="26"/>
    </row>
    <row r="38" spans="1:34" outlineLevel="1" x14ac:dyDescent="0.25">
      <c r="A38" s="5" t="s">
        <v>52</v>
      </c>
      <c r="B38" s="5" t="s">
        <v>53</v>
      </c>
    </row>
    <row r="39" spans="1:34" outlineLevel="1" x14ac:dyDescent="0.25">
      <c r="A39" t="s">
        <v>34</v>
      </c>
      <c r="B39" s="1">
        <v>6</v>
      </c>
      <c r="C39" s="1">
        <f>C19*$B39</f>
        <v>0</v>
      </c>
      <c r="D39" s="1">
        <f t="shared" ref="C39:L52" si="4">D19*$B39</f>
        <v>0</v>
      </c>
      <c r="E39" s="1">
        <f t="shared" si="4"/>
        <v>0</v>
      </c>
      <c r="F39" s="1">
        <f t="shared" si="4"/>
        <v>0</v>
      </c>
      <c r="G39" s="1">
        <f t="shared" si="4"/>
        <v>0</v>
      </c>
      <c r="H39" s="1">
        <f t="shared" ref="H39" si="5">H19*$B39</f>
        <v>0</v>
      </c>
      <c r="I39" s="1">
        <f t="shared" si="4"/>
        <v>0</v>
      </c>
      <c r="J39" s="1">
        <f t="shared" si="4"/>
        <v>0</v>
      </c>
      <c r="K39" s="1">
        <f t="shared" si="4"/>
        <v>0</v>
      </c>
      <c r="L39" s="1">
        <f t="shared" si="4"/>
        <v>0</v>
      </c>
      <c r="M39" s="1"/>
      <c r="N39" s="1"/>
      <c r="O39" s="1"/>
      <c r="P39" s="1"/>
      <c r="Q39" s="1"/>
      <c r="R39" s="1"/>
      <c r="S39" s="1"/>
      <c r="T39" s="1"/>
      <c r="U39" s="1"/>
      <c r="V39" s="1"/>
      <c r="W39" s="1"/>
      <c r="X39" s="1"/>
      <c r="Y39" s="1"/>
      <c r="Z39" s="1"/>
      <c r="AA39" s="1"/>
      <c r="AB39" s="1"/>
      <c r="AC39" s="1"/>
      <c r="AD39" s="1"/>
      <c r="AE39" s="1"/>
      <c r="AF39" s="1"/>
      <c r="AG39" s="1"/>
      <c r="AH39" s="1"/>
    </row>
    <row r="40" spans="1:34" outlineLevel="1" x14ac:dyDescent="0.25">
      <c r="A40" t="s">
        <v>35</v>
      </c>
      <c r="B40" s="1">
        <v>13</v>
      </c>
      <c r="C40" s="1">
        <f t="shared" si="4"/>
        <v>0</v>
      </c>
      <c r="D40" s="1">
        <f t="shared" si="4"/>
        <v>0</v>
      </c>
      <c r="E40" s="1">
        <f t="shared" si="4"/>
        <v>0</v>
      </c>
      <c r="F40" s="1">
        <f t="shared" si="4"/>
        <v>0</v>
      </c>
      <c r="G40" s="1">
        <f t="shared" si="4"/>
        <v>0</v>
      </c>
      <c r="H40" s="1">
        <f t="shared" ref="H40" si="6">H20*$B40</f>
        <v>0</v>
      </c>
      <c r="I40" s="1">
        <f t="shared" si="4"/>
        <v>0</v>
      </c>
      <c r="J40" s="1">
        <f t="shared" si="4"/>
        <v>0</v>
      </c>
      <c r="K40" s="1">
        <f t="shared" si="4"/>
        <v>0</v>
      </c>
      <c r="L40" s="1">
        <f t="shared" si="4"/>
        <v>0</v>
      </c>
      <c r="M40" s="1"/>
      <c r="N40" s="1"/>
      <c r="O40" s="1"/>
      <c r="P40" s="1"/>
      <c r="Q40" s="1"/>
      <c r="R40" s="1"/>
      <c r="S40" s="1"/>
      <c r="T40" s="1"/>
      <c r="U40" s="1"/>
      <c r="V40" s="1"/>
      <c r="W40" s="1"/>
      <c r="X40" s="1"/>
      <c r="Y40" s="1"/>
      <c r="Z40" s="1"/>
      <c r="AA40" s="1"/>
      <c r="AB40" s="1"/>
      <c r="AC40" s="1"/>
      <c r="AD40" s="1"/>
      <c r="AE40" s="1"/>
      <c r="AF40" s="1"/>
      <c r="AG40" s="1"/>
      <c r="AH40" s="1"/>
    </row>
    <row r="41" spans="1:34" outlineLevel="1" x14ac:dyDescent="0.25">
      <c r="A41" t="s">
        <v>36</v>
      </c>
      <c r="B41" s="1">
        <v>21</v>
      </c>
      <c r="C41" s="1">
        <f t="shared" ref="C41:H41" si="7">C21*$B41</f>
        <v>0</v>
      </c>
      <c r="D41" s="1">
        <f t="shared" si="7"/>
        <v>0</v>
      </c>
      <c r="E41" s="1">
        <f t="shared" si="7"/>
        <v>0</v>
      </c>
      <c r="F41" s="1">
        <f t="shared" si="7"/>
        <v>0</v>
      </c>
      <c r="G41" s="1">
        <f t="shared" si="7"/>
        <v>0</v>
      </c>
      <c r="H41" s="1">
        <f t="shared" si="7"/>
        <v>0</v>
      </c>
      <c r="I41" s="1">
        <f t="shared" si="4"/>
        <v>0</v>
      </c>
      <c r="J41" s="1">
        <f t="shared" si="4"/>
        <v>0</v>
      </c>
      <c r="K41" s="1">
        <f t="shared" si="4"/>
        <v>0</v>
      </c>
      <c r="L41" s="1">
        <f t="shared" si="4"/>
        <v>0</v>
      </c>
      <c r="M41" s="1"/>
      <c r="N41" s="1"/>
      <c r="O41" s="1"/>
      <c r="P41" s="1"/>
      <c r="Q41" s="1"/>
      <c r="R41" s="1"/>
      <c r="S41" s="1"/>
      <c r="T41" s="1"/>
      <c r="U41" s="1"/>
      <c r="V41" s="1"/>
      <c r="W41" s="1"/>
      <c r="X41" s="1"/>
      <c r="Y41" s="1"/>
      <c r="Z41" s="1"/>
      <c r="AA41" s="1"/>
      <c r="AB41" s="1"/>
      <c r="AC41" s="1"/>
      <c r="AD41" s="1"/>
      <c r="AE41" s="1"/>
      <c r="AF41" s="1"/>
      <c r="AG41" s="1"/>
      <c r="AH41" s="1"/>
    </row>
    <row r="42" spans="1:34" outlineLevel="1" x14ac:dyDescent="0.25">
      <c r="A42" t="s">
        <v>37</v>
      </c>
      <c r="B42" s="1">
        <v>29</v>
      </c>
      <c r="C42" s="1">
        <f t="shared" si="4"/>
        <v>0</v>
      </c>
      <c r="D42" s="1">
        <f t="shared" si="4"/>
        <v>0</v>
      </c>
      <c r="E42" s="1">
        <f t="shared" si="4"/>
        <v>0</v>
      </c>
      <c r="F42" s="1">
        <f t="shared" si="4"/>
        <v>0</v>
      </c>
      <c r="G42" s="1">
        <f t="shared" si="4"/>
        <v>0</v>
      </c>
      <c r="H42" s="1">
        <f t="shared" ref="H42" si="8">H22*$B42</f>
        <v>0</v>
      </c>
      <c r="I42" s="1">
        <f t="shared" ref="I42:L44" si="9">I22*$B42</f>
        <v>0</v>
      </c>
      <c r="J42" s="1">
        <f t="shared" si="9"/>
        <v>0</v>
      </c>
      <c r="K42" s="1">
        <f t="shared" si="9"/>
        <v>0</v>
      </c>
      <c r="L42" s="1">
        <f t="shared" si="9"/>
        <v>0</v>
      </c>
      <c r="M42" s="1"/>
      <c r="N42" s="1"/>
      <c r="O42" s="1"/>
      <c r="P42" s="1"/>
      <c r="Q42" s="1"/>
      <c r="R42" s="1"/>
      <c r="S42" s="1"/>
      <c r="T42" s="1"/>
      <c r="U42" s="1"/>
      <c r="V42" s="1"/>
      <c r="W42" s="1"/>
      <c r="X42" s="1"/>
      <c r="Y42" s="1"/>
      <c r="Z42" s="1"/>
      <c r="AA42" s="1"/>
      <c r="AB42" s="1"/>
      <c r="AC42" s="1"/>
      <c r="AD42" s="1"/>
      <c r="AE42" s="1"/>
      <c r="AF42" s="1"/>
      <c r="AG42" s="1"/>
      <c r="AH42" s="1"/>
    </row>
    <row r="43" spans="1:34" outlineLevel="1" x14ac:dyDescent="0.25">
      <c r="A43" t="s">
        <v>38</v>
      </c>
      <c r="B43" s="1">
        <v>37</v>
      </c>
      <c r="C43" s="1">
        <f t="shared" ref="C43:G44" si="10">C23*$B43</f>
        <v>0</v>
      </c>
      <c r="D43" s="1">
        <f t="shared" si="10"/>
        <v>0</v>
      </c>
      <c r="E43" s="1">
        <f t="shared" si="10"/>
        <v>0</v>
      </c>
      <c r="F43" s="1">
        <f t="shared" si="10"/>
        <v>0</v>
      </c>
      <c r="G43" s="1">
        <f t="shared" si="10"/>
        <v>0</v>
      </c>
      <c r="H43" s="1">
        <f t="shared" ref="H43" si="11">H23*$B43</f>
        <v>0</v>
      </c>
      <c r="I43" s="1">
        <f t="shared" si="9"/>
        <v>0</v>
      </c>
      <c r="J43" s="1">
        <f t="shared" si="9"/>
        <v>0</v>
      </c>
      <c r="K43" s="1">
        <f t="shared" si="9"/>
        <v>0</v>
      </c>
      <c r="L43" s="1">
        <f t="shared" si="9"/>
        <v>0</v>
      </c>
      <c r="M43" s="1"/>
      <c r="N43" s="1"/>
      <c r="O43" s="1"/>
      <c r="P43" s="1"/>
      <c r="Q43" s="1"/>
      <c r="R43" s="1"/>
      <c r="S43" s="1"/>
      <c r="T43" s="1"/>
      <c r="U43" s="1"/>
      <c r="V43" s="1"/>
      <c r="W43" s="1"/>
      <c r="X43" s="1"/>
      <c r="Y43" s="1"/>
      <c r="Z43" s="1"/>
      <c r="AA43" s="1"/>
      <c r="AB43" s="1"/>
      <c r="AC43" s="1"/>
      <c r="AD43" s="1"/>
      <c r="AE43" s="1"/>
      <c r="AF43" s="1"/>
      <c r="AG43" s="1"/>
      <c r="AH43" s="1"/>
    </row>
    <row r="44" spans="1:34" outlineLevel="1" x14ac:dyDescent="0.25">
      <c r="A44" t="s">
        <v>39</v>
      </c>
      <c r="B44" s="1">
        <v>45</v>
      </c>
      <c r="C44" s="1">
        <f t="shared" si="10"/>
        <v>4052.3424657534251</v>
      </c>
      <c r="D44" s="1">
        <f t="shared" si="10"/>
        <v>432.86301369863008</v>
      </c>
      <c r="E44" s="1">
        <f t="shared" si="10"/>
        <v>780.04109589041093</v>
      </c>
      <c r="F44" s="1">
        <f t="shared" si="10"/>
        <v>156.45205479452056</v>
      </c>
      <c r="G44" s="1">
        <f t="shared" si="10"/>
        <v>460.72602739726028</v>
      </c>
      <c r="H44" s="1">
        <f t="shared" ref="H44" si="12">H24*$B44</f>
        <v>171.36986301369865</v>
      </c>
      <c r="I44" s="1">
        <f t="shared" si="9"/>
        <v>537.90410958904113</v>
      </c>
      <c r="J44" s="1">
        <f t="shared" si="9"/>
        <v>370.72602739726028</v>
      </c>
      <c r="K44" s="1">
        <f t="shared" si="9"/>
        <v>392.17808219178085</v>
      </c>
      <c r="L44" s="1">
        <f t="shared" si="9"/>
        <v>750.08219178082186</v>
      </c>
      <c r="M44" s="1"/>
      <c r="N44" s="1"/>
      <c r="O44" s="1"/>
      <c r="P44" s="1"/>
      <c r="Q44" s="1"/>
      <c r="R44" s="1"/>
      <c r="S44" s="1"/>
      <c r="T44" s="1"/>
      <c r="U44" s="1"/>
      <c r="V44" s="1"/>
      <c r="W44" s="1"/>
      <c r="X44" s="1"/>
      <c r="Y44" s="1"/>
      <c r="Z44" s="1"/>
      <c r="AA44" s="1"/>
      <c r="AB44" s="1"/>
      <c r="AC44" s="1"/>
      <c r="AD44" s="1"/>
      <c r="AE44" s="1"/>
      <c r="AF44" s="1"/>
      <c r="AG44" s="1"/>
      <c r="AH44" s="1"/>
    </row>
    <row r="45" spans="1:34" x14ac:dyDescent="0.25">
      <c r="A45" t="s">
        <v>40</v>
      </c>
      <c r="B45" s="1">
        <v>6</v>
      </c>
      <c r="C45" s="1">
        <f t="shared" si="4"/>
        <v>0</v>
      </c>
      <c r="D45" s="1">
        <f t="shared" si="4"/>
        <v>0</v>
      </c>
      <c r="E45" s="1">
        <f t="shared" si="4"/>
        <v>0</v>
      </c>
      <c r="F45" s="1">
        <f t="shared" si="4"/>
        <v>0</v>
      </c>
      <c r="G45" s="1">
        <f t="shared" si="4"/>
        <v>0</v>
      </c>
      <c r="H45" s="1">
        <f t="shared" ref="H45" si="13">H25*$B45</f>
        <v>0</v>
      </c>
      <c r="I45" s="1">
        <f t="shared" si="4"/>
        <v>0</v>
      </c>
      <c r="J45" s="1">
        <f t="shared" si="4"/>
        <v>0</v>
      </c>
      <c r="K45" s="1">
        <f t="shared" si="4"/>
        <v>0</v>
      </c>
      <c r="L45" s="1">
        <f t="shared" si="4"/>
        <v>0</v>
      </c>
      <c r="M45" s="1"/>
      <c r="N45" s="1"/>
      <c r="O45" s="1"/>
      <c r="P45" s="1"/>
      <c r="Q45" s="1"/>
      <c r="R45" s="1"/>
      <c r="S45" s="1"/>
      <c r="T45" s="1"/>
      <c r="U45" s="1"/>
      <c r="V45" s="1"/>
      <c r="W45" s="1"/>
      <c r="X45" s="1"/>
      <c r="Y45" s="1"/>
      <c r="Z45" s="1"/>
      <c r="AA45" s="1"/>
      <c r="AB45" s="1"/>
      <c r="AC45" s="1"/>
      <c r="AD45" s="1"/>
      <c r="AE45" s="1"/>
      <c r="AF45" s="1"/>
      <c r="AG45" s="1"/>
      <c r="AH45" s="1"/>
    </row>
    <row r="46" spans="1:34" x14ac:dyDescent="0.25">
      <c r="A46" t="s">
        <v>41</v>
      </c>
      <c r="B46" s="1">
        <v>13</v>
      </c>
      <c r="C46" s="1">
        <f t="shared" si="4"/>
        <v>0</v>
      </c>
      <c r="D46" s="1">
        <f t="shared" si="4"/>
        <v>0</v>
      </c>
      <c r="E46" s="1">
        <f t="shared" si="4"/>
        <v>0</v>
      </c>
      <c r="F46" s="1">
        <f t="shared" si="4"/>
        <v>0</v>
      </c>
      <c r="G46" s="1">
        <f t="shared" si="4"/>
        <v>0</v>
      </c>
      <c r="H46" s="1">
        <f t="shared" ref="H46" si="14">H26*$B46</f>
        <v>0</v>
      </c>
      <c r="I46" s="1">
        <f t="shared" si="4"/>
        <v>0</v>
      </c>
      <c r="J46" s="1">
        <f t="shared" si="4"/>
        <v>0</v>
      </c>
      <c r="K46" s="1">
        <f t="shared" si="4"/>
        <v>0</v>
      </c>
      <c r="L46" s="1">
        <f t="shared" si="4"/>
        <v>0</v>
      </c>
      <c r="M46" s="1"/>
      <c r="N46" s="1"/>
      <c r="O46" s="1"/>
      <c r="P46" s="1"/>
      <c r="Q46" s="1"/>
      <c r="R46" s="1"/>
      <c r="S46" s="1"/>
      <c r="T46" s="1"/>
      <c r="U46" s="1"/>
      <c r="V46" s="1"/>
      <c r="W46" s="1"/>
      <c r="X46" s="1"/>
      <c r="Y46" s="1"/>
      <c r="Z46" s="1"/>
      <c r="AA46" s="1"/>
      <c r="AB46" s="1"/>
      <c r="AC46" s="1"/>
      <c r="AD46" s="1"/>
      <c r="AE46" s="1"/>
      <c r="AF46" s="1"/>
      <c r="AG46" s="1"/>
      <c r="AH46" s="1"/>
    </row>
    <row r="47" spans="1:34" x14ac:dyDescent="0.25">
      <c r="A47" t="s">
        <v>42</v>
      </c>
      <c r="B47" s="1">
        <v>21</v>
      </c>
      <c r="C47" s="1">
        <f t="shared" ref="C47:L47" si="15">C27*$B47</f>
        <v>0</v>
      </c>
      <c r="D47" s="1">
        <f t="shared" si="15"/>
        <v>0</v>
      </c>
      <c r="E47" s="1">
        <f t="shared" si="15"/>
        <v>0</v>
      </c>
      <c r="F47" s="1">
        <f t="shared" si="15"/>
        <v>0</v>
      </c>
      <c r="G47" s="1">
        <f t="shared" si="15"/>
        <v>0</v>
      </c>
      <c r="H47" s="1">
        <f t="shared" ref="H47" si="16">H27*$B47</f>
        <v>0</v>
      </c>
      <c r="I47" s="1">
        <f t="shared" si="15"/>
        <v>0</v>
      </c>
      <c r="J47" s="1">
        <f t="shared" si="15"/>
        <v>0</v>
      </c>
      <c r="K47" s="1">
        <f t="shared" si="15"/>
        <v>0</v>
      </c>
      <c r="L47" s="1">
        <f t="shared" si="15"/>
        <v>0</v>
      </c>
      <c r="M47" s="1"/>
      <c r="N47" s="1"/>
      <c r="O47" s="1"/>
      <c r="P47" s="1"/>
      <c r="Q47" s="1"/>
      <c r="R47" s="1"/>
      <c r="S47" s="1"/>
      <c r="T47" s="1"/>
      <c r="U47" s="1"/>
      <c r="V47" s="1"/>
      <c r="W47" s="1"/>
      <c r="X47" s="1"/>
      <c r="Y47" s="1"/>
      <c r="Z47" s="1"/>
      <c r="AA47" s="1"/>
      <c r="AB47" s="1"/>
      <c r="AC47" s="1"/>
      <c r="AD47" s="1"/>
      <c r="AE47" s="1"/>
      <c r="AF47" s="1"/>
      <c r="AG47" s="1"/>
      <c r="AH47" s="1"/>
    </row>
    <row r="48" spans="1:34" x14ac:dyDescent="0.25">
      <c r="A48" t="s">
        <v>43</v>
      </c>
      <c r="B48" s="1">
        <v>29</v>
      </c>
      <c r="C48" s="1">
        <f t="shared" si="4"/>
        <v>0</v>
      </c>
      <c r="D48" s="1">
        <f t="shared" si="4"/>
        <v>0</v>
      </c>
      <c r="E48" s="1">
        <f t="shared" si="4"/>
        <v>0</v>
      </c>
      <c r="F48" s="1">
        <f t="shared" si="4"/>
        <v>0</v>
      </c>
      <c r="G48" s="1">
        <f t="shared" si="4"/>
        <v>0</v>
      </c>
      <c r="H48" s="1">
        <f t="shared" ref="H48" si="17">H28*$B48</f>
        <v>0</v>
      </c>
      <c r="I48" s="1">
        <f t="shared" si="4"/>
        <v>0</v>
      </c>
      <c r="J48" s="1">
        <f t="shared" si="4"/>
        <v>0</v>
      </c>
      <c r="K48" s="1">
        <f t="shared" si="4"/>
        <v>0</v>
      </c>
      <c r="L48" s="1">
        <f t="shared" si="4"/>
        <v>0</v>
      </c>
      <c r="M48" s="1"/>
      <c r="N48" s="1"/>
      <c r="O48" s="1"/>
      <c r="P48" s="1"/>
      <c r="Q48" s="1"/>
      <c r="R48" s="1"/>
      <c r="S48" s="1"/>
      <c r="T48" s="1"/>
      <c r="U48" s="1"/>
      <c r="V48" s="1"/>
      <c r="W48" s="1"/>
      <c r="X48" s="1"/>
      <c r="Y48" s="1"/>
      <c r="Z48" s="1"/>
      <c r="AA48" s="1"/>
      <c r="AB48" s="1"/>
      <c r="AC48" s="1"/>
      <c r="AD48" s="1"/>
      <c r="AE48" s="1"/>
      <c r="AF48" s="1"/>
      <c r="AG48" s="1"/>
      <c r="AH48" s="1"/>
    </row>
    <row r="49" spans="1:34" x14ac:dyDescent="0.25">
      <c r="A49" t="s">
        <v>44</v>
      </c>
      <c r="B49" s="1">
        <v>37</v>
      </c>
      <c r="C49" s="1">
        <f t="shared" ref="C49:L49" si="18">C29*$B49</f>
        <v>0</v>
      </c>
      <c r="D49" s="1">
        <f t="shared" si="18"/>
        <v>0</v>
      </c>
      <c r="E49" s="1">
        <f t="shared" si="18"/>
        <v>0</v>
      </c>
      <c r="F49" s="1">
        <f t="shared" si="18"/>
        <v>0</v>
      </c>
      <c r="G49" s="1">
        <f t="shared" si="18"/>
        <v>0</v>
      </c>
      <c r="H49" s="1">
        <f t="shared" ref="H49" si="19">H29*$B49</f>
        <v>0</v>
      </c>
      <c r="I49" s="1">
        <f t="shared" si="18"/>
        <v>0</v>
      </c>
      <c r="J49" s="1">
        <f t="shared" si="18"/>
        <v>0</v>
      </c>
      <c r="K49" s="1">
        <f t="shared" si="18"/>
        <v>0</v>
      </c>
      <c r="L49" s="1">
        <f t="shared" si="18"/>
        <v>0</v>
      </c>
      <c r="M49" s="1"/>
      <c r="N49" s="1"/>
      <c r="O49" s="1"/>
      <c r="P49" s="1"/>
      <c r="Q49" s="1"/>
      <c r="R49" s="1"/>
      <c r="S49" s="1"/>
      <c r="T49" s="1"/>
      <c r="U49" s="1"/>
      <c r="V49" s="1"/>
      <c r="W49" s="1"/>
      <c r="X49" s="1"/>
      <c r="Y49" s="1"/>
      <c r="Z49" s="1"/>
      <c r="AA49" s="1"/>
      <c r="AB49" s="1"/>
      <c r="AC49" s="1"/>
      <c r="AD49" s="1"/>
      <c r="AE49" s="1"/>
      <c r="AF49" s="1"/>
      <c r="AG49" s="1"/>
      <c r="AH49" s="1"/>
    </row>
    <row r="50" spans="1:34" x14ac:dyDescent="0.25">
      <c r="A50" t="s">
        <v>45</v>
      </c>
      <c r="B50" s="1">
        <v>45</v>
      </c>
      <c r="C50" s="1">
        <f t="shared" ref="C50:L50" si="20">C30*$B50</f>
        <v>4551.2876712328771</v>
      </c>
      <c r="D50" s="1">
        <f t="shared" si="20"/>
        <v>460.72602739726028</v>
      </c>
      <c r="E50" s="1">
        <f t="shared" si="20"/>
        <v>666.36986301369859</v>
      </c>
      <c r="F50" s="1">
        <f t="shared" si="20"/>
        <v>242.13698630136986</v>
      </c>
      <c r="G50" s="1">
        <f t="shared" si="20"/>
        <v>630</v>
      </c>
      <c r="H50" s="1">
        <f t="shared" ref="H50" si="21">H30*$B50</f>
        <v>171.36986301369865</v>
      </c>
      <c r="I50" s="1">
        <f t="shared" si="20"/>
        <v>507.82191780821915</v>
      </c>
      <c r="J50" s="1">
        <f t="shared" si="20"/>
        <v>355.6849315068493</v>
      </c>
      <c r="K50" s="1">
        <f t="shared" si="20"/>
        <v>724.31506849315076</v>
      </c>
      <c r="L50" s="1">
        <f t="shared" si="20"/>
        <v>792.86301369863008</v>
      </c>
      <c r="M50" s="1"/>
      <c r="N50" s="1"/>
      <c r="O50" s="1"/>
      <c r="P50" s="1"/>
      <c r="Q50" s="1"/>
      <c r="R50" s="1"/>
      <c r="S50" s="1"/>
      <c r="T50" s="1"/>
      <c r="U50" s="1"/>
      <c r="V50" s="1"/>
      <c r="W50" s="1"/>
      <c r="X50" s="1"/>
      <c r="Y50" s="1"/>
      <c r="Z50" s="1"/>
      <c r="AA50" s="1"/>
      <c r="AB50" s="1"/>
      <c r="AC50" s="1"/>
      <c r="AD50" s="1"/>
      <c r="AE50" s="1"/>
      <c r="AF50" s="1"/>
      <c r="AG50" s="1"/>
      <c r="AH50" s="1"/>
    </row>
    <row r="51" spans="1:34" outlineLevel="1" x14ac:dyDescent="0.25">
      <c r="A51" t="s">
        <v>46</v>
      </c>
      <c r="B51" s="1">
        <v>6</v>
      </c>
      <c r="C51" s="1">
        <f t="shared" si="4"/>
        <v>0</v>
      </c>
      <c r="D51" s="1">
        <f t="shared" si="4"/>
        <v>0</v>
      </c>
      <c r="E51" s="1">
        <f t="shared" si="4"/>
        <v>0</v>
      </c>
      <c r="F51" s="1">
        <f t="shared" si="4"/>
        <v>0</v>
      </c>
      <c r="G51" s="1">
        <f t="shared" si="4"/>
        <v>0</v>
      </c>
      <c r="H51" s="1">
        <f t="shared" ref="H51" si="22">H31*$B51</f>
        <v>0</v>
      </c>
      <c r="I51" s="1">
        <f t="shared" si="4"/>
        <v>0</v>
      </c>
      <c r="J51" s="1">
        <f t="shared" si="4"/>
        <v>0</v>
      </c>
      <c r="K51" s="1">
        <f t="shared" si="4"/>
        <v>0</v>
      </c>
      <c r="L51" s="1">
        <f t="shared" si="4"/>
        <v>0</v>
      </c>
      <c r="M51" s="1"/>
      <c r="N51" s="1"/>
      <c r="O51" s="1"/>
      <c r="P51" s="1"/>
      <c r="Q51" s="1"/>
      <c r="R51" s="1"/>
      <c r="S51" s="1"/>
      <c r="T51" s="1"/>
      <c r="U51" s="1"/>
      <c r="V51" s="1"/>
      <c r="W51" s="1"/>
      <c r="X51" s="1"/>
      <c r="Y51" s="1"/>
      <c r="Z51" s="1"/>
      <c r="AA51" s="1"/>
      <c r="AB51" s="1"/>
      <c r="AC51" s="1"/>
      <c r="AD51" s="1"/>
      <c r="AE51" s="1"/>
      <c r="AF51" s="1"/>
      <c r="AG51" s="1"/>
      <c r="AH51" s="1"/>
    </row>
    <row r="52" spans="1:34" outlineLevel="1" x14ac:dyDescent="0.25">
      <c r="A52" t="s">
        <v>47</v>
      </c>
      <c r="B52" s="1">
        <v>13</v>
      </c>
      <c r="C52" s="1">
        <f t="shared" si="4"/>
        <v>0</v>
      </c>
      <c r="D52" s="1">
        <f t="shared" si="4"/>
        <v>0</v>
      </c>
      <c r="E52" s="1">
        <f t="shared" si="4"/>
        <v>0</v>
      </c>
      <c r="F52" s="1">
        <f t="shared" si="4"/>
        <v>0</v>
      </c>
      <c r="G52" s="1">
        <f t="shared" si="4"/>
        <v>0</v>
      </c>
      <c r="H52" s="1">
        <f t="shared" ref="H52" si="23">H32*$B52</f>
        <v>0</v>
      </c>
      <c r="I52" s="1">
        <f t="shared" si="4"/>
        <v>0</v>
      </c>
      <c r="J52" s="1">
        <f t="shared" si="4"/>
        <v>0</v>
      </c>
      <c r="K52" s="1">
        <f t="shared" si="4"/>
        <v>0</v>
      </c>
      <c r="L52" s="1">
        <f t="shared" si="4"/>
        <v>0</v>
      </c>
      <c r="M52" s="1"/>
      <c r="N52" s="1"/>
      <c r="O52" s="1"/>
      <c r="P52" s="1"/>
      <c r="Q52" s="1"/>
      <c r="R52" s="1"/>
      <c r="S52" s="1"/>
      <c r="T52" s="1"/>
      <c r="U52" s="1"/>
      <c r="V52" s="1"/>
      <c r="W52" s="1"/>
      <c r="X52" s="1"/>
      <c r="Y52" s="1"/>
      <c r="Z52" s="1"/>
      <c r="AA52" s="1"/>
      <c r="AB52" s="1"/>
      <c r="AC52" s="1"/>
      <c r="AD52" s="1"/>
      <c r="AE52" s="1"/>
      <c r="AF52" s="1"/>
      <c r="AG52" s="1"/>
      <c r="AH52" s="1"/>
    </row>
    <row r="53" spans="1:34" outlineLevel="1" x14ac:dyDescent="0.25">
      <c r="A53" t="s">
        <v>48</v>
      </c>
      <c r="B53" s="1">
        <v>21</v>
      </c>
      <c r="C53" s="1">
        <f t="shared" ref="C53:L53" si="24">C33*$B53</f>
        <v>0</v>
      </c>
      <c r="D53" s="1">
        <f t="shared" si="24"/>
        <v>0</v>
      </c>
      <c r="E53" s="1">
        <f t="shared" si="24"/>
        <v>0</v>
      </c>
      <c r="F53" s="1">
        <f t="shared" si="24"/>
        <v>0</v>
      </c>
      <c r="G53" s="1">
        <f t="shared" si="24"/>
        <v>0</v>
      </c>
      <c r="H53" s="1">
        <f t="shared" ref="H53" si="25">H33*$B53</f>
        <v>0</v>
      </c>
      <c r="I53" s="1">
        <f t="shared" si="24"/>
        <v>0</v>
      </c>
      <c r="J53" s="1">
        <f t="shared" si="24"/>
        <v>0</v>
      </c>
      <c r="K53" s="1">
        <f t="shared" si="24"/>
        <v>0</v>
      </c>
      <c r="L53" s="1">
        <f t="shared" si="24"/>
        <v>0</v>
      </c>
      <c r="M53" s="1"/>
      <c r="N53" s="1"/>
      <c r="O53" s="1"/>
      <c r="P53" s="1"/>
      <c r="Q53" s="1"/>
      <c r="R53" s="1"/>
      <c r="S53" s="1"/>
      <c r="T53" s="1"/>
      <c r="U53" s="1"/>
      <c r="V53" s="1"/>
      <c r="W53" s="1"/>
      <c r="X53" s="1"/>
      <c r="Y53" s="1"/>
      <c r="Z53" s="1"/>
      <c r="AA53" s="1"/>
      <c r="AB53" s="1"/>
      <c r="AC53" s="1"/>
      <c r="AD53" s="1"/>
      <c r="AE53" s="1"/>
      <c r="AF53" s="1"/>
      <c r="AG53" s="1"/>
      <c r="AH53" s="1"/>
    </row>
    <row r="54" spans="1:34" outlineLevel="1" x14ac:dyDescent="0.25">
      <c r="A54" t="s">
        <v>49</v>
      </c>
      <c r="B54" s="1">
        <v>29</v>
      </c>
      <c r="C54" s="1">
        <f t="shared" ref="C54:L54" si="26">C34*$B54</f>
        <v>0</v>
      </c>
      <c r="D54" s="1">
        <f t="shared" si="26"/>
        <v>0</v>
      </c>
      <c r="E54" s="1">
        <f t="shared" si="26"/>
        <v>0</v>
      </c>
      <c r="F54" s="1">
        <f t="shared" si="26"/>
        <v>0</v>
      </c>
      <c r="G54" s="1">
        <f t="shared" si="26"/>
        <v>0</v>
      </c>
      <c r="H54" s="1">
        <f t="shared" ref="H54" si="27">H34*$B54</f>
        <v>0</v>
      </c>
      <c r="I54" s="1">
        <f t="shared" si="26"/>
        <v>0</v>
      </c>
      <c r="J54" s="1">
        <f t="shared" si="26"/>
        <v>0</v>
      </c>
      <c r="K54" s="1">
        <f t="shared" si="26"/>
        <v>0</v>
      </c>
      <c r="L54" s="1">
        <f t="shared" si="26"/>
        <v>0</v>
      </c>
      <c r="M54" s="1"/>
      <c r="N54" s="1"/>
      <c r="O54" s="1"/>
      <c r="P54" s="1"/>
      <c r="Q54" s="1"/>
      <c r="R54" s="1"/>
      <c r="S54" s="1"/>
      <c r="T54" s="1"/>
      <c r="U54" s="1"/>
      <c r="V54" s="1"/>
      <c r="W54" s="1"/>
      <c r="X54" s="1"/>
      <c r="Y54" s="1"/>
      <c r="Z54" s="1"/>
      <c r="AA54" s="1"/>
      <c r="AB54" s="1"/>
      <c r="AC54" s="1"/>
      <c r="AD54" s="1"/>
      <c r="AE54" s="1"/>
      <c r="AF54" s="1"/>
      <c r="AG54" s="1"/>
      <c r="AH54" s="1"/>
    </row>
    <row r="55" spans="1:34" outlineLevel="1" x14ac:dyDescent="0.25">
      <c r="A55" t="s">
        <v>50</v>
      </c>
      <c r="B55" s="1">
        <v>37</v>
      </c>
      <c r="C55" s="1">
        <f t="shared" ref="C55:L55" si="28">C35*$B55</f>
        <v>0</v>
      </c>
      <c r="D55" s="1">
        <f t="shared" si="28"/>
        <v>0</v>
      </c>
      <c r="E55" s="1">
        <f t="shared" si="28"/>
        <v>0</v>
      </c>
      <c r="F55" s="1">
        <f t="shared" si="28"/>
        <v>0</v>
      </c>
      <c r="G55" s="1">
        <f t="shared" si="28"/>
        <v>0</v>
      </c>
      <c r="H55" s="1">
        <f t="shared" ref="H55" si="29">H35*$B55</f>
        <v>0</v>
      </c>
      <c r="I55" s="1">
        <f t="shared" si="28"/>
        <v>0</v>
      </c>
      <c r="J55" s="1">
        <f t="shared" si="28"/>
        <v>0</v>
      </c>
      <c r="K55" s="1">
        <f t="shared" si="28"/>
        <v>0</v>
      </c>
      <c r="L55" s="1">
        <f t="shared" si="28"/>
        <v>0</v>
      </c>
      <c r="M55" s="1"/>
      <c r="N55" s="1"/>
      <c r="O55" s="1"/>
      <c r="P55" s="1"/>
      <c r="Q55" s="1"/>
      <c r="R55" s="1"/>
      <c r="S55" s="1"/>
      <c r="T55" s="1"/>
      <c r="U55" s="1"/>
      <c r="V55" s="1"/>
      <c r="W55" s="1"/>
      <c r="X55" s="1"/>
      <c r="Y55" s="1"/>
      <c r="Z55" s="1"/>
      <c r="AA55" s="1"/>
      <c r="AB55" s="1"/>
      <c r="AC55" s="1"/>
      <c r="AD55" s="1"/>
      <c r="AE55" s="1"/>
      <c r="AF55" s="1"/>
      <c r="AG55" s="1"/>
      <c r="AH55" s="1"/>
    </row>
    <row r="56" spans="1:34" outlineLevel="1" x14ac:dyDescent="0.25">
      <c r="A56" t="s">
        <v>54</v>
      </c>
      <c r="B56" s="1">
        <v>45</v>
      </c>
      <c r="C56" s="1">
        <f t="shared" ref="C56:L56" si="30">C36*$B56</f>
        <v>14200.767123287669</v>
      </c>
      <c r="D56" s="1">
        <f t="shared" si="30"/>
        <v>1637.1369863013699</v>
      </c>
      <c r="E56" s="1">
        <f t="shared" si="30"/>
        <v>2657.2191780821918</v>
      </c>
      <c r="F56" s="1">
        <f t="shared" si="30"/>
        <v>799.27397260273983</v>
      </c>
      <c r="G56" s="1">
        <f t="shared" si="30"/>
        <v>2059.2739726027398</v>
      </c>
      <c r="H56" s="1">
        <f t="shared" ref="H56" si="31">H36*$B56</f>
        <v>582.65753424657532</v>
      </c>
      <c r="I56" s="1">
        <f t="shared" si="30"/>
        <v>1422.8630136986301</v>
      </c>
      <c r="J56" s="1">
        <f t="shared" si="30"/>
        <v>996.41095890410963</v>
      </c>
      <c r="K56" s="1">
        <f t="shared" si="30"/>
        <v>1716.4109589041097</v>
      </c>
      <c r="L56" s="1">
        <f t="shared" si="30"/>
        <v>2329.5205479452056</v>
      </c>
      <c r="M56" s="1"/>
      <c r="N56" s="1"/>
      <c r="O56" s="1"/>
      <c r="P56" s="1"/>
      <c r="Q56" s="1"/>
      <c r="R56" s="1"/>
      <c r="S56" s="1"/>
      <c r="T56" s="1"/>
      <c r="U56" s="1"/>
      <c r="V56" s="1"/>
      <c r="W56" s="1"/>
      <c r="X56" s="1"/>
      <c r="Y56" s="1"/>
      <c r="Z56" s="1"/>
      <c r="AA56" s="1"/>
      <c r="AB56" s="1"/>
      <c r="AC56" s="1"/>
      <c r="AD56" s="1"/>
      <c r="AE56" s="1"/>
      <c r="AF56" s="1"/>
      <c r="AG56" s="1"/>
      <c r="AH56" s="1"/>
    </row>
    <row r="57" spans="1:34" outlineLevel="1" x14ac:dyDescent="0.25">
      <c r="B57" t="s">
        <v>55</v>
      </c>
      <c r="C57" s="1"/>
      <c r="D57" s="1"/>
      <c r="E57" s="1"/>
      <c r="F57" s="1"/>
      <c r="G57" s="1"/>
      <c r="H57" s="1"/>
      <c r="I57" s="1"/>
      <c r="J57" s="1"/>
      <c r="K57" s="1"/>
      <c r="L57" s="1"/>
      <c r="M57" s="1"/>
    </row>
    <row r="58" spans="1:34" outlineLevel="1" x14ac:dyDescent="0.25">
      <c r="A58" s="17" t="s">
        <v>56</v>
      </c>
      <c r="B58" s="27">
        <v>45</v>
      </c>
      <c r="C58" s="27">
        <f t="shared" ref="C58:L58" si="32">SUM(C39:C50)/$B58</f>
        <v>191.19178082191786</v>
      </c>
      <c r="D58" s="27">
        <f t="shared" si="32"/>
        <v>19.857534246575341</v>
      </c>
      <c r="E58" s="27">
        <f t="shared" si="32"/>
        <v>32.142465753424659</v>
      </c>
      <c r="F58" s="27">
        <f t="shared" si="32"/>
        <v>8.8575342465753426</v>
      </c>
      <c r="G58" s="27">
        <f t="shared" si="32"/>
        <v>24.238356164383561</v>
      </c>
      <c r="H58" s="27">
        <f t="shared" ref="H58" si="33">SUM(H39:H50)/$B58</f>
        <v>7.6164383561643847</v>
      </c>
      <c r="I58" s="27">
        <f t="shared" si="32"/>
        <v>23.238356164383561</v>
      </c>
      <c r="J58" s="27">
        <f t="shared" si="32"/>
        <v>16.142465753424656</v>
      </c>
      <c r="K58" s="27">
        <f t="shared" si="32"/>
        <v>24.81095890410959</v>
      </c>
      <c r="L58" s="27">
        <f t="shared" si="32"/>
        <v>34.287671232876711</v>
      </c>
      <c r="M58" s="27"/>
      <c r="N58" s="27"/>
      <c r="O58" s="27"/>
      <c r="P58" s="27"/>
      <c r="Q58" s="27"/>
      <c r="R58" s="27"/>
      <c r="S58" s="27"/>
      <c r="T58" s="27"/>
      <c r="U58" s="27"/>
      <c r="V58" s="27"/>
      <c r="W58" s="27"/>
      <c r="X58" s="27"/>
      <c r="Y58" s="27"/>
      <c r="Z58" s="27"/>
      <c r="AA58" s="27"/>
      <c r="AB58" s="27"/>
      <c r="AC58" s="27"/>
      <c r="AD58" s="27"/>
      <c r="AE58" s="27"/>
      <c r="AF58" s="27"/>
      <c r="AG58" s="27"/>
      <c r="AH58" s="27"/>
    </row>
    <row r="59" spans="1:34" outlineLevel="1" x14ac:dyDescent="0.25">
      <c r="A59" s="17" t="s">
        <v>57</v>
      </c>
      <c r="B59" s="28">
        <v>1.8</v>
      </c>
      <c r="C59" s="27">
        <f>C58*B59</f>
        <v>344.14520547945216</v>
      </c>
      <c r="D59" s="27">
        <f t="shared" ref="D59:L59" si="34">D58*1.8</f>
        <v>35.743561643835612</v>
      </c>
      <c r="E59" s="27">
        <f t="shared" si="34"/>
        <v>57.856438356164389</v>
      </c>
      <c r="F59" s="27">
        <f t="shared" si="34"/>
        <v>15.943561643835617</v>
      </c>
      <c r="G59" s="27">
        <f t="shared" si="34"/>
        <v>43.629041095890408</v>
      </c>
      <c r="H59" s="27">
        <f t="shared" ref="H59" si="35">H58*1.8</f>
        <v>13.709589041095892</v>
      </c>
      <c r="I59" s="27">
        <f t="shared" si="34"/>
        <v>41.82904109589041</v>
      </c>
      <c r="J59" s="27">
        <f t="shared" si="34"/>
        <v>29.056438356164382</v>
      </c>
      <c r="K59" s="27">
        <f t="shared" si="34"/>
        <v>44.659726027397262</v>
      </c>
      <c r="L59" s="27">
        <f t="shared" si="34"/>
        <v>61.717808219178082</v>
      </c>
      <c r="M59" s="27"/>
      <c r="N59" s="27"/>
      <c r="O59" s="27"/>
      <c r="P59" s="27"/>
      <c r="Q59" s="27"/>
      <c r="R59" s="27"/>
      <c r="S59" s="27"/>
      <c r="T59" s="27"/>
      <c r="U59" s="27"/>
      <c r="V59" s="27"/>
      <c r="W59" s="27"/>
      <c r="X59" s="27"/>
      <c r="Y59" s="27"/>
      <c r="Z59" s="27"/>
      <c r="AA59" s="27"/>
      <c r="AB59" s="27"/>
      <c r="AC59" s="27"/>
      <c r="AD59" s="27"/>
      <c r="AE59" s="27"/>
      <c r="AF59" s="27"/>
      <c r="AG59" s="27"/>
      <c r="AH59" s="27"/>
    </row>
    <row r="60" spans="1:34" outlineLevel="1" x14ac:dyDescent="0.25">
      <c r="A60" s="17" t="s">
        <v>58</v>
      </c>
      <c r="B60" s="27">
        <v>45</v>
      </c>
      <c r="C60" s="27">
        <f t="shared" ref="C60:L60" si="36">SUM(C51:C56)/$B60</f>
        <v>315.57260273972599</v>
      </c>
      <c r="D60" s="27">
        <f t="shared" si="36"/>
        <v>36.38082191780822</v>
      </c>
      <c r="E60" s="27">
        <f t="shared" si="36"/>
        <v>59.049315068493151</v>
      </c>
      <c r="F60" s="27">
        <f t="shared" si="36"/>
        <v>17.761643835616439</v>
      </c>
      <c r="G60" s="27">
        <f t="shared" si="36"/>
        <v>45.761643835616439</v>
      </c>
      <c r="H60" s="27">
        <f t="shared" ref="H60" si="37">SUM(H51:H56)/$B60</f>
        <v>12.947945205479451</v>
      </c>
      <c r="I60" s="27">
        <f t="shared" si="36"/>
        <v>31.61917808219178</v>
      </c>
      <c r="J60" s="27">
        <f t="shared" si="36"/>
        <v>22.142465753424659</v>
      </c>
      <c r="K60" s="27">
        <f t="shared" si="36"/>
        <v>38.142465753424659</v>
      </c>
      <c r="L60" s="27">
        <f t="shared" si="36"/>
        <v>51.767123287671239</v>
      </c>
      <c r="M60" s="27"/>
      <c r="N60" s="27"/>
      <c r="O60" s="100"/>
      <c r="P60" s="27"/>
      <c r="Q60" s="27"/>
      <c r="R60" s="27"/>
      <c r="S60" s="27"/>
      <c r="T60" s="27"/>
      <c r="U60" s="27"/>
      <c r="V60" s="27"/>
      <c r="W60" s="27"/>
      <c r="X60" s="27"/>
      <c r="Y60" s="27"/>
      <c r="Z60" s="27"/>
      <c r="AA60" s="27"/>
      <c r="AB60" s="27"/>
      <c r="AC60" s="27"/>
      <c r="AD60" s="27"/>
      <c r="AE60" s="27"/>
      <c r="AF60" s="27"/>
      <c r="AG60" s="27"/>
      <c r="AH60" s="27"/>
    </row>
    <row r="61" spans="1:34" outlineLevel="1" x14ac:dyDescent="0.25">
      <c r="A61" s="29" t="s">
        <v>59</v>
      </c>
      <c r="B61" s="27"/>
      <c r="C61" s="76">
        <f t="shared" ref="C61:L61" si="38">+C58+C60</f>
        <v>506.76438356164385</v>
      </c>
      <c r="D61" s="27">
        <f t="shared" si="38"/>
        <v>56.238356164383561</v>
      </c>
      <c r="E61" s="27">
        <f t="shared" si="38"/>
        <v>91.191780821917803</v>
      </c>
      <c r="F61" s="27">
        <f t="shared" si="38"/>
        <v>26.61917808219178</v>
      </c>
      <c r="G61" s="27">
        <f t="shared" si="38"/>
        <v>70</v>
      </c>
      <c r="H61" s="27">
        <f t="shared" ref="H61" si="39">+H58+H60</f>
        <v>20.564383561643837</v>
      </c>
      <c r="I61" s="27">
        <f t="shared" si="38"/>
        <v>54.857534246575341</v>
      </c>
      <c r="J61" s="27">
        <f t="shared" si="38"/>
        <v>38.284931506849318</v>
      </c>
      <c r="K61" s="27">
        <f t="shared" si="38"/>
        <v>62.953424657534249</v>
      </c>
      <c r="L61" s="27">
        <f t="shared" si="38"/>
        <v>86.054794520547944</v>
      </c>
      <c r="M61" s="27"/>
      <c r="N61" s="27"/>
      <c r="O61" s="27"/>
      <c r="P61" s="27"/>
      <c r="Q61" s="27"/>
      <c r="R61" s="27"/>
      <c r="S61" s="27"/>
      <c r="T61" s="27"/>
      <c r="U61" s="27"/>
      <c r="V61" s="27"/>
      <c r="W61" s="27"/>
      <c r="X61" s="27"/>
      <c r="Y61" s="27"/>
      <c r="Z61" s="27"/>
      <c r="AA61" s="27"/>
      <c r="AB61" s="27"/>
      <c r="AC61" s="27"/>
      <c r="AD61" s="27"/>
      <c r="AE61" s="27"/>
      <c r="AF61" s="27"/>
      <c r="AG61" s="27"/>
      <c r="AH61" s="27"/>
    </row>
    <row r="62" spans="1:34" outlineLevel="1" x14ac:dyDescent="0.25">
      <c r="A62" s="29" t="s">
        <v>60</v>
      </c>
      <c r="B62" s="27"/>
      <c r="C62" s="76">
        <f t="shared" ref="C62:L62" si="40">+C60+C59</f>
        <v>659.7178082191781</v>
      </c>
      <c r="D62" s="27">
        <f t="shared" si="40"/>
        <v>72.124383561643839</v>
      </c>
      <c r="E62" s="27">
        <f t="shared" si="40"/>
        <v>116.90575342465755</v>
      </c>
      <c r="F62" s="27">
        <f t="shared" si="40"/>
        <v>33.705205479452054</v>
      </c>
      <c r="G62" s="27">
        <f t="shared" si="40"/>
        <v>89.390684931506854</v>
      </c>
      <c r="H62" s="27">
        <f t="shared" ref="H62" si="41">+H60+H59</f>
        <v>26.657534246575345</v>
      </c>
      <c r="I62" s="27">
        <f t="shared" si="40"/>
        <v>73.448219178082184</v>
      </c>
      <c r="J62" s="27">
        <f t="shared" si="40"/>
        <v>51.198904109589037</v>
      </c>
      <c r="K62" s="27">
        <f t="shared" si="40"/>
        <v>82.802191780821914</v>
      </c>
      <c r="L62" s="27">
        <f t="shared" si="40"/>
        <v>113.48493150684932</v>
      </c>
      <c r="M62" s="27"/>
      <c r="N62" s="27"/>
      <c r="O62" s="27"/>
      <c r="P62" s="27"/>
      <c r="Q62" s="27"/>
      <c r="R62" s="27"/>
      <c r="S62" s="27"/>
      <c r="T62" s="27"/>
      <c r="U62" s="27"/>
      <c r="V62" s="27"/>
      <c r="W62" s="27"/>
      <c r="X62" s="27"/>
      <c r="Y62" s="27"/>
      <c r="Z62" s="27"/>
      <c r="AA62" s="27"/>
      <c r="AB62" s="27"/>
      <c r="AC62" s="27"/>
      <c r="AD62" s="27"/>
      <c r="AE62" s="27"/>
      <c r="AF62" s="27"/>
      <c r="AG62" s="27"/>
      <c r="AH62" s="27"/>
    </row>
    <row r="63" spans="1:34" ht="30" outlineLevel="1" x14ac:dyDescent="0.25">
      <c r="A63" s="17" t="s">
        <v>61</v>
      </c>
      <c r="B63" s="27">
        <f>B59</f>
        <v>1.8</v>
      </c>
      <c r="C63" s="27">
        <f t="shared" ref="C63:L63" si="42">SUM(C39:C50)*48*$B63</f>
        <v>743353.64383561665</v>
      </c>
      <c r="D63" s="27">
        <f t="shared" si="42"/>
        <v>77206.09315068493</v>
      </c>
      <c r="E63" s="27">
        <f t="shared" si="42"/>
        <v>124969.90684931508</v>
      </c>
      <c r="F63" s="27">
        <f t="shared" si="42"/>
        <v>34438.09315068493</v>
      </c>
      <c r="G63" s="27">
        <f t="shared" si="42"/>
        <v>94238.728767123277</v>
      </c>
      <c r="H63" s="27">
        <f t="shared" ref="H63" si="43">SUM(H39:H50)*48*$B63</f>
        <v>29612.712328767124</v>
      </c>
      <c r="I63" s="27">
        <f t="shared" si="42"/>
        <v>90350.728767123277</v>
      </c>
      <c r="J63" s="27">
        <f t="shared" si="42"/>
        <v>62761.906849315063</v>
      </c>
      <c r="K63" s="27">
        <f t="shared" si="42"/>
        <v>96465.008219178097</v>
      </c>
      <c r="L63" s="27">
        <f t="shared" si="42"/>
        <v>133310.46575342465</v>
      </c>
      <c r="M63" s="27"/>
      <c r="N63" s="27"/>
      <c r="O63" s="27"/>
      <c r="P63" s="27"/>
      <c r="Q63" s="27"/>
      <c r="R63" s="27"/>
      <c r="S63" s="27"/>
      <c r="T63" s="27"/>
      <c r="U63" s="27"/>
      <c r="V63" s="27"/>
      <c r="W63" s="27"/>
      <c r="X63" s="27"/>
      <c r="Y63" s="27"/>
      <c r="Z63" s="27"/>
      <c r="AA63" s="27"/>
      <c r="AB63" s="27"/>
      <c r="AC63" s="27"/>
      <c r="AD63" s="27"/>
      <c r="AE63" s="27"/>
      <c r="AF63" s="27"/>
      <c r="AG63" s="27"/>
      <c r="AH63" s="27"/>
    </row>
    <row r="64" spans="1:34" ht="30" outlineLevel="1" x14ac:dyDescent="0.25">
      <c r="A64" s="17" t="s">
        <v>62</v>
      </c>
      <c r="B64" s="27">
        <v>1</v>
      </c>
      <c r="C64" s="27">
        <f t="shared" ref="C64:L64" si="44">SUM(C51:C56)*48*$B64</f>
        <v>681636.82191780815</v>
      </c>
      <c r="D64" s="27">
        <f t="shared" si="44"/>
        <v>78582.57534246576</v>
      </c>
      <c r="E64" s="27">
        <f t="shared" si="44"/>
        <v>127546.5205479452</v>
      </c>
      <c r="F64" s="27">
        <f t="shared" si="44"/>
        <v>38365.150684931512</v>
      </c>
      <c r="G64" s="27">
        <f t="shared" si="44"/>
        <v>98845.150684931519</v>
      </c>
      <c r="H64" s="27">
        <f t="shared" ref="H64" si="45">SUM(H51:H56)*48*$B64</f>
        <v>27967.561643835616</v>
      </c>
      <c r="I64" s="27">
        <f t="shared" si="44"/>
        <v>68297.42465753424</v>
      </c>
      <c r="J64" s="27">
        <f t="shared" si="44"/>
        <v>47827.726027397264</v>
      </c>
      <c r="K64" s="27">
        <f t="shared" si="44"/>
        <v>82387.726027397264</v>
      </c>
      <c r="L64" s="27">
        <f t="shared" si="44"/>
        <v>111816.98630136988</v>
      </c>
      <c r="M64" s="27"/>
      <c r="N64" s="27"/>
      <c r="O64" s="27"/>
      <c r="P64" s="27"/>
      <c r="Q64" s="27"/>
      <c r="R64" s="27"/>
      <c r="S64" s="27"/>
      <c r="T64" s="27"/>
      <c r="U64" s="27"/>
      <c r="V64" s="27"/>
      <c r="W64" s="27"/>
      <c r="X64" s="27"/>
      <c r="Y64" s="27"/>
      <c r="Z64" s="27"/>
      <c r="AA64" s="27"/>
      <c r="AB64" s="27"/>
      <c r="AC64" s="27"/>
      <c r="AD64" s="27"/>
      <c r="AE64" s="27"/>
      <c r="AF64" s="27"/>
      <c r="AG64" s="27"/>
      <c r="AH64" s="27"/>
    </row>
    <row r="65" spans="1:35" outlineLevel="1" x14ac:dyDescent="0.25">
      <c r="A65" s="17" t="s">
        <v>63</v>
      </c>
      <c r="B65" s="27">
        <f>+C65/C62</f>
        <v>2160.0000000000005</v>
      </c>
      <c r="C65" s="27">
        <f t="shared" ref="C65:L65" si="46">SUM(C63:C64)</f>
        <v>1424990.4657534249</v>
      </c>
      <c r="D65" s="27">
        <f t="shared" si="46"/>
        <v>155788.66849315068</v>
      </c>
      <c r="E65" s="27">
        <f t="shared" si="46"/>
        <v>252516.42739726027</v>
      </c>
      <c r="F65" s="27">
        <f t="shared" si="46"/>
        <v>72803.243835616449</v>
      </c>
      <c r="G65" s="27">
        <f t="shared" si="46"/>
        <v>193083.8794520548</v>
      </c>
      <c r="H65" s="27">
        <f t="shared" ref="H65" si="47">SUM(H63:H64)</f>
        <v>57580.273972602736</v>
      </c>
      <c r="I65" s="27">
        <f t="shared" si="46"/>
        <v>158648.15342465753</v>
      </c>
      <c r="J65" s="27">
        <f t="shared" si="46"/>
        <v>110589.63287671233</v>
      </c>
      <c r="K65" s="27">
        <f t="shared" si="46"/>
        <v>178852.73424657536</v>
      </c>
      <c r="L65" s="27">
        <f t="shared" si="46"/>
        <v>245127.45205479453</v>
      </c>
      <c r="M65" s="27"/>
      <c r="N65" s="27"/>
      <c r="O65" s="27"/>
      <c r="P65" s="27"/>
      <c r="Q65" s="27"/>
      <c r="R65" s="27"/>
      <c r="S65" s="27"/>
      <c r="T65" s="27"/>
      <c r="U65" s="27"/>
      <c r="V65" s="27"/>
      <c r="W65" s="27"/>
      <c r="X65" s="27"/>
      <c r="Y65" s="27"/>
      <c r="Z65" s="27"/>
      <c r="AA65" s="27"/>
      <c r="AB65" s="27"/>
      <c r="AC65" s="27"/>
      <c r="AD65" s="27"/>
      <c r="AE65" s="27"/>
      <c r="AF65" s="27"/>
      <c r="AG65" s="27"/>
      <c r="AH65" s="27"/>
    </row>
    <row r="66" spans="1:35" outlineLevel="1" x14ac:dyDescent="0.25">
      <c r="C66" s="27"/>
      <c r="D66" s="27"/>
      <c r="E66" s="27"/>
      <c r="F66" s="27"/>
      <c r="G66" s="27"/>
      <c r="H66" s="27"/>
      <c r="I66" s="27"/>
      <c r="J66" s="27"/>
      <c r="K66" s="27"/>
      <c r="L66" s="27"/>
      <c r="M66" s="27"/>
    </row>
    <row r="67" spans="1:35" outlineLevel="1" x14ac:dyDescent="0.25">
      <c r="A67" s="30"/>
      <c r="B67" s="30"/>
      <c r="C67" s="30"/>
      <c r="D67" s="30"/>
      <c r="E67" s="30"/>
      <c r="F67" s="30"/>
      <c r="G67" s="30"/>
      <c r="H67" s="30"/>
      <c r="I67" s="30"/>
      <c r="J67" s="30"/>
      <c r="K67" s="30"/>
      <c r="L67" s="30"/>
      <c r="M67" s="30"/>
    </row>
    <row r="68" spans="1:35" outlineLevel="1" x14ac:dyDescent="0.25">
      <c r="A68" s="5" t="str">
        <f>"Regnskap "&amp;B2-2</f>
        <v>Regnskap 2025</v>
      </c>
    </row>
    <row r="69" spans="1:35" outlineLevel="1" x14ac:dyDescent="0.25">
      <c r="A69" s="31">
        <v>201</v>
      </c>
    </row>
    <row r="70" spans="1:35" outlineLevel="1" x14ac:dyDescent="0.25">
      <c r="A70" t="s">
        <v>64</v>
      </c>
      <c r="B70" s="1"/>
      <c r="C70" s="1">
        <f>SUM(D70:M70)</f>
        <v>74782948</v>
      </c>
      <c r="D70" s="4">
        <f>'201 - tas med i tilsk.gr.lag-25'!L11</f>
        <v>8170514</v>
      </c>
      <c r="E70" s="4">
        <f>'201 - tas med i tilsk.gr.lag-25'!T11</f>
        <v>13284577</v>
      </c>
      <c r="F70" s="4">
        <f>'201 - tas med i tilsk.gr.lag-25'!Q11</f>
        <v>3995235</v>
      </c>
      <c r="G70" s="4">
        <f>'201 - tas med i tilsk.gr.lag-25'!R11</f>
        <v>9619991</v>
      </c>
      <c r="H70" s="4">
        <f>'201 - tas med i tilsk.gr.lag-25'!P11</f>
        <v>7675452</v>
      </c>
      <c r="I70" s="4">
        <f>'201 - tas med i tilsk.gr.lag-25'!N11</f>
        <v>8718646</v>
      </c>
      <c r="J70" s="4">
        <f>'201 - tas med i tilsk.gr.lag-25'!S11</f>
        <v>6243440</v>
      </c>
      <c r="K70" s="4">
        <f>'201 - tas med i tilsk.gr.lag-25'!M11</f>
        <v>9578714</v>
      </c>
      <c r="L70" s="4">
        <f>'201 - tas med i tilsk.gr.lag-25'!O11</f>
        <v>7496379</v>
      </c>
      <c r="M70" s="16"/>
      <c r="N70" s="1"/>
      <c r="O70" s="1"/>
      <c r="P70" s="1"/>
      <c r="Q70" s="1"/>
      <c r="R70" s="1"/>
      <c r="S70" s="1"/>
      <c r="T70" s="1"/>
      <c r="U70" s="1"/>
      <c r="V70" s="1"/>
      <c r="W70" s="1"/>
      <c r="X70" s="1"/>
      <c r="Y70" s="1"/>
      <c r="Z70" s="1"/>
      <c r="AA70" s="1"/>
      <c r="AB70" s="1"/>
      <c r="AC70" s="1"/>
      <c r="AD70" s="1"/>
      <c r="AE70" s="1"/>
      <c r="AF70" s="1"/>
      <c r="AG70" s="1"/>
      <c r="AH70" s="1"/>
      <c r="AI70" s="1"/>
    </row>
    <row r="71" spans="1:35" outlineLevel="1" x14ac:dyDescent="0.25">
      <c r="A71" t="s">
        <v>65</v>
      </c>
      <c r="B71" s="1"/>
      <c r="C71" s="1">
        <f>SUM(D71:AH71)</f>
        <v>8891118</v>
      </c>
      <c r="D71" s="4">
        <f>'201 - tas med i tilsk.gr.lag-25'!L12</f>
        <v>456956</v>
      </c>
      <c r="E71" s="4">
        <f>'201 - tas med i tilsk.gr.lag-25'!T12</f>
        <v>1929094</v>
      </c>
      <c r="F71" s="4">
        <f>'201 - tas med i tilsk.gr.lag-25'!Q12</f>
        <v>1052932</v>
      </c>
      <c r="G71" s="4">
        <f>'201 - tas med i tilsk.gr.lag-25'!R12</f>
        <v>1653731</v>
      </c>
      <c r="H71" s="4">
        <f>'201 - tas med i tilsk.gr.lag-25'!P12</f>
        <v>443533</v>
      </c>
      <c r="I71" s="4">
        <f>'201 - tas med i tilsk.gr.lag-25'!N12</f>
        <v>462345</v>
      </c>
      <c r="J71" s="4">
        <f>'201 - tas med i tilsk.gr.lag-25'!S12</f>
        <v>653880</v>
      </c>
      <c r="K71" s="4">
        <f>'201 - tas med i tilsk.gr.lag-25'!M12</f>
        <v>1717027</v>
      </c>
      <c r="L71" s="4">
        <f>'201 - tas med i tilsk.gr.lag-25'!O12</f>
        <v>521620</v>
      </c>
      <c r="M71" s="16"/>
      <c r="N71" s="1"/>
      <c r="O71" s="1"/>
      <c r="P71" s="1"/>
      <c r="Q71" s="1"/>
      <c r="R71" s="1"/>
      <c r="S71" s="1"/>
      <c r="T71" s="72"/>
      <c r="U71" s="1"/>
      <c r="V71" s="1"/>
      <c r="W71" s="1"/>
      <c r="X71" s="1"/>
      <c r="Y71" s="1"/>
      <c r="Z71" s="1"/>
      <c r="AA71" s="1"/>
      <c r="AB71" s="1"/>
      <c r="AC71" s="1"/>
      <c r="AD71" s="1"/>
      <c r="AE71" s="1"/>
      <c r="AF71" s="1"/>
      <c r="AG71" s="1"/>
      <c r="AH71" s="1"/>
      <c r="AI71" s="1"/>
    </row>
    <row r="72" spans="1:35" outlineLevel="1" x14ac:dyDescent="0.25">
      <c r="A72" s="29" t="s">
        <v>66</v>
      </c>
      <c r="B72" s="32"/>
      <c r="C72" s="1">
        <f>SUM(D72:AH72)</f>
        <v>-7883416</v>
      </c>
      <c r="D72" s="4">
        <f>'201 - tas med i tilsk.gr.lag-25'!L13</f>
        <v>-1085832</v>
      </c>
      <c r="E72" s="4">
        <f>'201 - tas med i tilsk.gr.lag-25'!T13</f>
        <v>-1635469</v>
      </c>
      <c r="F72" s="4">
        <f>'201 - tas med i tilsk.gr.lag-25'!Q13</f>
        <v>-514060</v>
      </c>
      <c r="G72" s="4">
        <f>'201 - tas med i tilsk.gr.lag-25'!R13</f>
        <v>-1139799</v>
      </c>
      <c r="H72" s="4">
        <f>'201 - tas med i tilsk.gr.lag-25'!P13</f>
        <v>-422776</v>
      </c>
      <c r="I72" s="4">
        <f>'201 - tas med i tilsk.gr.lag-25'!N13</f>
        <v>-359976</v>
      </c>
      <c r="J72" s="4">
        <f>'201 - tas med i tilsk.gr.lag-25'!S13</f>
        <v>-612139</v>
      </c>
      <c r="K72" s="4">
        <f>'201 - tas med i tilsk.gr.lag-25'!M13</f>
        <v>-1593926</v>
      </c>
      <c r="L72" s="4">
        <f>'201 - tas med i tilsk.gr.lag-25'!O13</f>
        <v>-519439</v>
      </c>
      <c r="M72" s="16"/>
      <c r="N72" s="1"/>
      <c r="O72" s="1"/>
      <c r="P72" s="1"/>
      <c r="Q72" s="1"/>
      <c r="R72" s="1"/>
      <c r="S72" s="1"/>
      <c r="T72" s="1"/>
      <c r="U72" s="1"/>
      <c r="V72" s="1"/>
      <c r="W72" s="1"/>
      <c r="X72" s="1"/>
      <c r="Y72" s="1"/>
      <c r="Z72" s="1"/>
      <c r="AA72" s="1"/>
      <c r="AB72" s="1"/>
      <c r="AC72" s="1"/>
      <c r="AD72" s="1"/>
      <c r="AE72" s="1"/>
      <c r="AF72" s="1"/>
      <c r="AG72" s="1"/>
      <c r="AH72" s="1"/>
      <c r="AI72" s="1"/>
    </row>
    <row r="73" spans="1:35" outlineLevel="1" x14ac:dyDescent="0.25">
      <c r="A73" s="29" t="s">
        <v>67</v>
      </c>
      <c r="B73" s="32"/>
      <c r="C73" s="1">
        <f>SUM(D73:AH73)</f>
        <v>12493804</v>
      </c>
      <c r="D73" s="4">
        <f>'201 - tas med i tilsk.gr.lag-25'!L14</f>
        <v>1269148</v>
      </c>
      <c r="E73" s="4">
        <f>'201 - tas med i tilsk.gr.lag-25'!T14</f>
        <v>2248289</v>
      </c>
      <c r="F73" s="4">
        <f>'201 - tas med i tilsk.gr.lag-25'!Q14</f>
        <v>744703</v>
      </c>
      <c r="G73" s="4">
        <f>'201 - tas med i tilsk.gr.lag-25'!R14</f>
        <v>1660544</v>
      </c>
      <c r="H73" s="4">
        <f>'201 - tas med i tilsk.gr.lag-25'!P14</f>
        <v>1261350</v>
      </c>
      <c r="I73" s="4">
        <f>'201 - tas med i tilsk.gr.lag-25'!N14</f>
        <v>1414915</v>
      </c>
      <c r="J73" s="4">
        <f>'201 - tas med i tilsk.gr.lag-25'!S14</f>
        <v>1041669</v>
      </c>
      <c r="K73" s="4">
        <f>'201 - tas med i tilsk.gr.lag-25'!M14</f>
        <v>1603421</v>
      </c>
      <c r="L73" s="4">
        <f>'201 - tas med i tilsk.gr.lag-25'!O14</f>
        <v>1249765</v>
      </c>
      <c r="M73" s="16"/>
      <c r="N73" s="1"/>
      <c r="O73" s="1"/>
      <c r="P73" s="1"/>
      <c r="Q73" s="1"/>
      <c r="R73" s="1"/>
      <c r="S73" s="1"/>
      <c r="T73" s="1"/>
      <c r="U73" s="1"/>
      <c r="V73" s="1"/>
      <c r="W73" s="1"/>
      <c r="X73" s="1"/>
      <c r="Y73" s="1"/>
      <c r="Z73" s="1"/>
      <c r="AA73" s="1"/>
      <c r="AB73" s="1"/>
      <c r="AC73" s="1"/>
      <c r="AD73" s="1"/>
      <c r="AE73" s="1"/>
      <c r="AF73" s="1"/>
      <c r="AG73" s="1"/>
      <c r="AH73" s="1"/>
      <c r="AI73" s="1"/>
    </row>
    <row r="74" spans="1:35" outlineLevel="1" x14ac:dyDescent="0.25">
      <c r="A74" s="15" t="s">
        <v>68</v>
      </c>
      <c r="B74" s="1"/>
      <c r="C74" s="1">
        <f>SUM(D74:AH74)</f>
        <v>5905306.4031999996</v>
      </c>
      <c r="D74" s="4">
        <f>'201 - tas med i tilsk.gr.lag-25'!L15</f>
        <v>820777</v>
      </c>
      <c r="E74" s="4">
        <f>'201 - tas med i tilsk.gr.lag-25'!T15</f>
        <v>1167940</v>
      </c>
      <c r="F74" s="4">
        <f>'201 - tas med i tilsk.gr.lag-25'!Q15</f>
        <v>294905</v>
      </c>
      <c r="G74" s="4">
        <f>'201 - tas med i tilsk.gr.lag-25'!R15</f>
        <v>716691</v>
      </c>
      <c r="H74" s="4">
        <f>'201 - tas med i tilsk.gr.lag-25'!P15</f>
        <v>427237</v>
      </c>
      <c r="I74" s="4">
        <f>'201 - tas med i tilsk.gr.lag-25'!N15</f>
        <v>700846</v>
      </c>
      <c r="J74" s="4">
        <f>'201 - tas med i tilsk.gr.lag-25'!S15</f>
        <v>326264</v>
      </c>
      <c r="K74" s="4">
        <f>'201 - tas med i tilsk.gr.lag-25'!M15</f>
        <v>584048</v>
      </c>
      <c r="L74" s="4">
        <f>'201 - tas med i tilsk.gr.lag-25'!O15</f>
        <v>436491</v>
      </c>
      <c r="M74" s="91">
        <f>'201 - tas med i tilsk.gr.lag-25'!U15+'201 - tas med i tilsk.gr.lag-25'!K15</f>
        <v>430107.4032</v>
      </c>
      <c r="N74" s="1"/>
      <c r="O74" s="1"/>
      <c r="P74" s="1"/>
      <c r="Q74" s="1"/>
      <c r="R74" s="1"/>
      <c r="S74" s="1"/>
      <c r="T74" s="1"/>
      <c r="U74" s="1"/>
      <c r="V74" s="1"/>
      <c r="W74" s="1"/>
      <c r="X74" s="1"/>
      <c r="Y74" s="1"/>
      <c r="Z74" s="1"/>
      <c r="AA74" s="1"/>
      <c r="AB74" s="1"/>
      <c r="AC74" s="1"/>
      <c r="AD74" s="1"/>
      <c r="AE74" s="1"/>
      <c r="AF74" s="1"/>
      <c r="AG74" s="1"/>
      <c r="AH74" s="1"/>
      <c r="AI74" s="1"/>
    </row>
    <row r="75" spans="1:35" outlineLevel="1" x14ac:dyDescent="0.25">
      <c r="A75" s="31">
        <v>221</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5" outlineLevel="1" x14ac:dyDescent="0.25">
      <c r="A76" s="15" t="s">
        <v>69</v>
      </c>
      <c r="B76" s="1"/>
      <c r="C76" s="1">
        <f>'221 - regnsk 2025 med forkl.'!O5</f>
        <v>2728176</v>
      </c>
      <c r="D76" s="4">
        <f t="shared" ref="D76:L76" si="48">+$C$76*D$65/$C$65</f>
        <v>298260.87729664397</v>
      </c>
      <c r="E76" s="4">
        <f t="shared" si="48"/>
        <v>483448.32712035434</v>
      </c>
      <c r="F76" s="4">
        <f t="shared" si="48"/>
        <v>139383.43261087139</v>
      </c>
      <c r="G76" s="4">
        <f t="shared" si="48"/>
        <v>369663.38973326073</v>
      </c>
      <c r="H76" s="4">
        <f t="shared" si="48"/>
        <v>110238.71759199654</v>
      </c>
      <c r="I76" s="4">
        <f t="shared" si="48"/>
        <v>303735.42491642333</v>
      </c>
      <c r="J76" s="4">
        <f t="shared" si="48"/>
        <v>211726.31643085252</v>
      </c>
      <c r="K76" s="4">
        <f t="shared" si="48"/>
        <v>342417.54512223991</v>
      </c>
      <c r="L76" s="4">
        <f t="shared" si="48"/>
        <v>469301.9691773568</v>
      </c>
      <c r="M76" s="1"/>
      <c r="N76" s="1"/>
      <c r="O76" s="1"/>
      <c r="P76" s="1"/>
      <c r="Q76" s="1"/>
      <c r="R76" s="1"/>
      <c r="S76" s="1"/>
      <c r="T76" s="1"/>
      <c r="U76" s="1"/>
      <c r="V76" s="1"/>
      <c r="W76" s="1"/>
      <c r="X76" s="1"/>
      <c r="Y76" s="1"/>
      <c r="Z76" s="1"/>
      <c r="AA76" s="1"/>
      <c r="AB76" s="1"/>
      <c r="AC76" s="1"/>
      <c r="AD76" s="1"/>
      <c r="AE76" s="1"/>
      <c r="AF76" s="1"/>
      <c r="AG76" s="1"/>
      <c r="AH76" s="1"/>
      <c r="AI76" s="1"/>
    </row>
    <row r="77" spans="1:35" outlineLevel="1" x14ac:dyDescent="0.25">
      <c r="A77" s="15" t="s">
        <v>66</v>
      </c>
      <c r="B77" s="1"/>
      <c r="C77" s="1">
        <f>'221 - regnsk 2025 med forkl.'!O6</f>
        <v>-243892</v>
      </c>
      <c r="D77" s="4">
        <f t="shared" ref="D77:L77" si="49">$C$77*D$65/$C$65</f>
        <v>-26663.764319322912</v>
      </c>
      <c r="E77" s="4">
        <f t="shared" si="49"/>
        <v>-43219.051629380752</v>
      </c>
      <c r="F77" s="4">
        <f t="shared" si="49"/>
        <v>-12460.524594575514</v>
      </c>
      <c r="G77" s="4">
        <f t="shared" si="49"/>
        <v>-33046.967442285408</v>
      </c>
      <c r="H77" s="4">
        <f t="shared" si="49"/>
        <v>-9855.0611510940726</v>
      </c>
      <c r="I77" s="4">
        <f t="shared" si="49"/>
        <v>-27153.174961482076</v>
      </c>
      <c r="J77" s="4">
        <f t="shared" si="49"/>
        <v>-18927.794529001603</v>
      </c>
      <c r="K77" s="4">
        <f t="shared" si="49"/>
        <v>-30611.258186771429</v>
      </c>
      <c r="L77" s="4">
        <f t="shared" si="49"/>
        <v>-41954.403186086201</v>
      </c>
      <c r="M77" s="1"/>
      <c r="N77" s="1"/>
      <c r="O77" s="1"/>
      <c r="P77" s="1"/>
      <c r="Q77" s="1"/>
      <c r="R77" s="1"/>
      <c r="S77" s="1"/>
      <c r="T77" s="1"/>
      <c r="U77" s="1"/>
      <c r="V77" s="1"/>
      <c r="W77" s="1"/>
      <c r="X77" s="1"/>
      <c r="Y77" s="1"/>
      <c r="Z77" s="1"/>
      <c r="AA77" s="1"/>
      <c r="AB77" s="1"/>
      <c r="AC77" s="1"/>
      <c r="AD77" s="1"/>
      <c r="AE77" s="1"/>
      <c r="AF77" s="1"/>
      <c r="AG77" s="1"/>
      <c r="AH77" s="1"/>
      <c r="AI77" s="1"/>
    </row>
    <row r="78" spans="1:35" outlineLevel="1" x14ac:dyDescent="0.25">
      <c r="A78" s="15" t="s">
        <v>67</v>
      </c>
      <c r="B78" s="1"/>
      <c r="C78" s="1">
        <f>'221 - regnsk 2025 med forkl.'!O7</f>
        <v>409203</v>
      </c>
      <c r="D78" s="4">
        <f t="shared" ref="D78:L78" si="50">$C$78*D$65/$C$65</f>
        <v>44736.573363455514</v>
      </c>
      <c r="E78" s="4">
        <f t="shared" si="50"/>
        <v>72513.102454764783</v>
      </c>
      <c r="F78" s="4">
        <f t="shared" si="50"/>
        <v>20906.319377733111</v>
      </c>
      <c r="G78" s="4">
        <f t="shared" si="50"/>
        <v>55446.337798228371</v>
      </c>
      <c r="H78" s="4">
        <f t="shared" si="50"/>
        <v>16534.862103763746</v>
      </c>
      <c r="I78" s="4">
        <f t="shared" si="50"/>
        <v>45557.708550355688</v>
      </c>
      <c r="J78" s="4">
        <f t="shared" si="50"/>
        <v>31757.131454295522</v>
      </c>
      <c r="K78" s="4">
        <f t="shared" si="50"/>
        <v>51359.69479852324</v>
      </c>
      <c r="L78" s="4">
        <f t="shared" si="50"/>
        <v>70391.270098879962</v>
      </c>
      <c r="M78" s="1"/>
      <c r="N78" s="1"/>
      <c r="O78" s="1"/>
      <c r="P78" s="1"/>
      <c r="Q78" s="1"/>
      <c r="R78" s="1"/>
      <c r="S78" s="1"/>
      <c r="T78" s="1"/>
      <c r="U78" s="1"/>
      <c r="V78" s="1"/>
      <c r="W78" s="1"/>
      <c r="X78" s="1"/>
      <c r="Y78" s="1"/>
      <c r="Z78" s="1"/>
      <c r="AA78" s="1"/>
      <c r="AB78" s="1"/>
      <c r="AC78" s="1"/>
      <c r="AD78" s="1"/>
      <c r="AE78" s="1"/>
      <c r="AF78" s="1"/>
      <c r="AG78" s="1"/>
      <c r="AH78" s="1"/>
      <c r="AI78" s="1"/>
    </row>
    <row r="79" spans="1:35" outlineLevel="1" x14ac:dyDescent="0.25">
      <c r="A79" s="15" t="s">
        <v>68</v>
      </c>
      <c r="B79" s="1"/>
      <c r="C79" s="69">
        <f>'221 - regnsk 2025 med forkl.'!O8+M79</f>
        <v>3300693</v>
      </c>
      <c r="D79" s="4">
        <f>+$C$79*D$65/$C$65</f>
        <v>360851.935456837</v>
      </c>
      <c r="E79" s="4">
        <f>+$C$79*E$65/$C$65</f>
        <v>584901.6006254229</v>
      </c>
      <c r="F79" s="4">
        <f>+$C$79*F$65/$C$65</f>
        <v>168633.51936776619</v>
      </c>
      <c r="G79" s="4">
        <f>+$C$79*G$65/$C$65</f>
        <v>447238.50765084272</v>
      </c>
      <c r="H79" s="4"/>
      <c r="I79" s="4">
        <f>+$C$79*I$65/$C$65</f>
        <v>367475.33548922942</v>
      </c>
      <c r="J79" s="4">
        <f>+$C$79*J$65/$C$65</f>
        <v>256157.80307395852</v>
      </c>
      <c r="K79" s="4">
        <f>+$C$79*K$65/$C$65</f>
        <v>414275.03000618779</v>
      </c>
      <c r="L79" s="4">
        <f>+$C$79*L$65/$C$65</f>
        <v>567786.58141920366</v>
      </c>
      <c r="M79" s="4">
        <f>'221 - regnsk 2025 med forkl.'!R15</f>
        <v>233932</v>
      </c>
      <c r="N79" s="1"/>
      <c r="O79" s="1"/>
      <c r="P79" s="1"/>
      <c r="Q79" s="1"/>
      <c r="R79" s="1"/>
      <c r="S79" s="1"/>
      <c r="T79" s="1"/>
      <c r="U79" s="1"/>
      <c r="V79" s="1"/>
      <c r="W79" s="1"/>
      <c r="X79" s="1"/>
      <c r="Y79" s="1"/>
      <c r="Z79" s="1"/>
      <c r="AA79" s="1"/>
      <c r="AB79" s="1"/>
      <c r="AC79" s="1"/>
      <c r="AD79" s="1"/>
      <c r="AE79" s="1"/>
      <c r="AF79" s="1"/>
      <c r="AG79" s="1"/>
      <c r="AH79" s="1"/>
      <c r="AI79" s="1"/>
    </row>
    <row r="80" spans="1:35" outlineLevel="2" x14ac:dyDescent="0.25">
      <c r="A80" s="29" t="s">
        <v>70</v>
      </c>
      <c r="B80" s="1"/>
      <c r="C80" s="1">
        <v>0</v>
      </c>
      <c r="D80" s="1">
        <f t="shared" ref="D80:L80" si="51">$C$80*D$65/$C$65</f>
        <v>0</v>
      </c>
      <c r="E80" s="1">
        <f t="shared" si="51"/>
        <v>0</v>
      </c>
      <c r="F80" s="1">
        <f t="shared" si="51"/>
        <v>0</v>
      </c>
      <c r="G80" s="1">
        <f t="shared" si="51"/>
        <v>0</v>
      </c>
      <c r="H80" s="1">
        <f t="shared" si="51"/>
        <v>0</v>
      </c>
      <c r="I80" s="1">
        <f t="shared" si="51"/>
        <v>0</v>
      </c>
      <c r="J80" s="1">
        <f t="shared" si="51"/>
        <v>0</v>
      </c>
      <c r="K80" s="1">
        <f t="shared" si="51"/>
        <v>0</v>
      </c>
      <c r="L80" s="1">
        <f t="shared" si="51"/>
        <v>0</v>
      </c>
      <c r="M80" s="1"/>
      <c r="N80" s="1"/>
      <c r="O80" s="1"/>
      <c r="P80" s="1"/>
      <c r="Q80" s="1"/>
      <c r="R80" s="1"/>
      <c r="S80" s="1"/>
      <c r="T80" s="1"/>
      <c r="U80" s="1"/>
      <c r="V80" s="1"/>
      <c r="W80" s="1"/>
      <c r="X80" s="1"/>
      <c r="Y80" s="1"/>
      <c r="Z80" s="1"/>
      <c r="AA80" s="1"/>
      <c r="AB80" s="1"/>
      <c r="AC80" s="1"/>
      <c r="AD80" s="1"/>
      <c r="AE80" s="1"/>
      <c r="AF80" s="1"/>
      <c r="AG80" s="1"/>
      <c r="AH80" s="1"/>
      <c r="AI80" s="1"/>
    </row>
    <row r="81" spans="1:39" outlineLevel="1" x14ac:dyDescent="0.25">
      <c r="A81" s="29"/>
      <c r="B81" s="1"/>
      <c r="C81" s="1"/>
      <c r="D81" s="1"/>
      <c r="E81" s="1"/>
      <c r="F81" s="1"/>
      <c r="G81" s="1"/>
      <c r="H81" s="1"/>
      <c r="I81" s="1"/>
      <c r="J81" s="1"/>
      <c r="K81" s="1"/>
      <c r="L81" s="1"/>
      <c r="M81" s="1"/>
      <c r="N81" s="1"/>
      <c r="O81" s="1"/>
      <c r="P81" s="1"/>
      <c r="Q81" s="1"/>
      <c r="R81" s="1"/>
      <c r="S81" s="1"/>
      <c r="AC81" s="1"/>
      <c r="AD81" s="1"/>
      <c r="AE81" s="1"/>
      <c r="AF81" s="1"/>
      <c r="AG81" s="1"/>
      <c r="AH81" s="1"/>
      <c r="AI81" s="1"/>
    </row>
    <row r="82" spans="1:39" outlineLevel="1" x14ac:dyDescent="0.25">
      <c r="A82" s="5" t="s">
        <v>71</v>
      </c>
      <c r="B82" s="1"/>
      <c r="C82" s="1"/>
      <c r="D82" s="1"/>
      <c r="E82" s="1"/>
      <c r="F82" s="1"/>
      <c r="G82" s="1"/>
      <c r="H82" s="1"/>
      <c r="I82" s="1"/>
      <c r="J82" s="1"/>
      <c r="K82" s="1"/>
      <c r="L82" s="1"/>
      <c r="M82" s="1"/>
      <c r="N82" s="1"/>
      <c r="O82" s="1"/>
      <c r="P82" s="1"/>
      <c r="Q82" s="1"/>
      <c r="R82" s="1"/>
      <c r="S82" s="1"/>
      <c r="AC82" s="1"/>
      <c r="AD82" s="1"/>
      <c r="AE82" s="1"/>
      <c r="AF82" s="1"/>
      <c r="AG82" s="1"/>
      <c r="AH82" s="1"/>
      <c r="AI82" s="1"/>
    </row>
    <row r="83" spans="1:39" outlineLevel="1" x14ac:dyDescent="0.25">
      <c r="A83" s="29" t="s">
        <v>72</v>
      </c>
      <c r="B83" s="1"/>
      <c r="C83" s="1">
        <f>SUM(D83:AH83)</f>
        <v>-1347048</v>
      </c>
      <c r="D83" s="4">
        <f>'201 - tas med i tilsk.gr.lag-25'!L16</f>
        <v>-213196</v>
      </c>
      <c r="E83" s="4">
        <f>'201 - tas med i tilsk.gr.lag-25'!T16</f>
        <v>-433308</v>
      </c>
      <c r="F83" s="4">
        <f>'201 - tas med i tilsk.gr.lag-25'!Q16</f>
        <v>-51000</v>
      </c>
      <c r="G83" s="4">
        <f>'201 - tas med i tilsk.gr.lag-25'!R16</f>
        <v>-233468</v>
      </c>
      <c r="H83" s="4">
        <f>'201 - tas med i tilsk.gr.lag-25'!P16</f>
        <v>-77576</v>
      </c>
      <c r="I83" s="4">
        <f>'201 - tas med i tilsk.gr.lag-25'!N16</f>
        <v>-158500</v>
      </c>
      <c r="J83" s="4">
        <f>'201 - tas med i tilsk.gr.lag-25'!S16</f>
        <v>-60000</v>
      </c>
      <c r="K83" s="4">
        <f>'201 - tas med i tilsk.gr.lag-25'!M16</f>
        <v>-120000</v>
      </c>
      <c r="L83" s="4">
        <f>'201 - tas med i tilsk.gr.lag-25'!O16</f>
        <v>0</v>
      </c>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34.5" customHeight="1" outlineLevel="1" collapsed="1" x14ac:dyDescent="0.25">
      <c r="A84" s="33" t="s">
        <v>73</v>
      </c>
      <c r="B84" s="32"/>
      <c r="C84" s="1">
        <f>SUM(D84:L84)</f>
        <v>-2914768</v>
      </c>
      <c r="D84" s="4">
        <v>-337806</v>
      </c>
      <c r="E84" s="4">
        <v>-670902</v>
      </c>
      <c r="F84" s="4">
        <v>-144445</v>
      </c>
      <c r="G84" s="4">
        <v>-399928</v>
      </c>
      <c r="H84" s="4">
        <v>-248981</v>
      </c>
      <c r="I84" s="4">
        <v>-339525</v>
      </c>
      <c r="J84" s="4">
        <v>-205550</v>
      </c>
      <c r="K84" s="4">
        <v>-316731</v>
      </c>
      <c r="L84" s="4">
        <v>-250900</v>
      </c>
      <c r="M84" s="1"/>
      <c r="N84" s="1"/>
      <c r="X84" s="1"/>
      <c r="Y84" s="1"/>
      <c r="Z84" s="1"/>
      <c r="AA84" s="1"/>
      <c r="AB84" s="1"/>
      <c r="AC84" s="1"/>
      <c r="AD84" s="1"/>
      <c r="AE84" s="1"/>
      <c r="AF84" s="1"/>
      <c r="AG84" s="1"/>
      <c r="AH84" s="1"/>
      <c r="AI84" s="1"/>
    </row>
    <row r="85" spans="1:39" outlineLevel="1" x14ac:dyDescent="0.25">
      <c r="A85" s="29" t="str">
        <f>I6*100&amp;"% adm.påslag"</f>
        <v>4,7% adm.påslag</v>
      </c>
      <c r="B85" s="1"/>
      <c r="C85" s="1">
        <f>SUM(D85:AH85)</f>
        <v>4522466.1346656047</v>
      </c>
      <c r="D85" s="1">
        <f t="shared" ref="D85:M85" si="52">SUM(D70:D84)*$I$6</f>
        <v>458614.09122448775</v>
      </c>
      <c r="E85" s="1">
        <f t="shared" si="52"/>
        <v>798429.65399284463</v>
      </c>
      <c r="F85" s="1">
        <f t="shared" si="52"/>
        <v>267652.43909780442</v>
      </c>
      <c r="G85" s="1">
        <f t="shared" si="52"/>
        <v>597701.97358378221</v>
      </c>
      <c r="H85" s="1">
        <f t="shared" si="52"/>
        <v>431232.40337159933</v>
      </c>
      <c r="I85" s="1">
        <f t="shared" si="52"/>
        <v>523033.21581774286</v>
      </c>
      <c r="J85" s="1">
        <f t="shared" si="52"/>
        <v>369809.04045221495</v>
      </c>
      <c r="K85" s="1">
        <f t="shared" si="52"/>
        <v>574809.71855178848</v>
      </c>
      <c r="L85" s="1">
        <f t="shared" si="52"/>
        <v>469973.74662293959</v>
      </c>
      <c r="M85" s="1">
        <f t="shared" si="52"/>
        <v>31209.851950400003</v>
      </c>
      <c r="N85" s="1"/>
      <c r="O85" s="1"/>
      <c r="P85" s="1"/>
      <c r="Q85" s="1"/>
      <c r="R85" s="1"/>
      <c r="S85" s="1"/>
      <c r="T85" s="1"/>
      <c r="U85" s="1"/>
      <c r="V85" s="1"/>
      <c r="W85" s="1"/>
      <c r="X85" s="1"/>
      <c r="Y85" s="1"/>
      <c r="Z85" s="1"/>
      <c r="AA85" s="1"/>
      <c r="AB85" s="1"/>
      <c r="AC85" s="1"/>
      <c r="AD85" s="1"/>
      <c r="AE85" s="1"/>
      <c r="AF85" s="1"/>
      <c r="AG85" s="1"/>
      <c r="AH85" s="1"/>
      <c r="AI85" s="1"/>
    </row>
    <row r="87" spans="1:39" hidden="1" outlineLevel="2" x14ac:dyDescent="0.25">
      <c r="A87" s="17" t="s">
        <v>74</v>
      </c>
      <c r="B87" s="1"/>
      <c r="C87" s="1">
        <f t="shared" ref="C87:C94" si="53">SUM(D87:AH87)</f>
        <v>0</v>
      </c>
      <c r="D87" s="4"/>
      <c r="E87" s="4"/>
      <c r="F87" s="4"/>
      <c r="G87" s="4"/>
      <c r="H87" s="4"/>
      <c r="I87" s="4"/>
      <c r="J87" s="4"/>
      <c r="K87" s="4"/>
      <c r="L87" s="4"/>
      <c r="M87" s="1"/>
      <c r="N87" s="4"/>
      <c r="O87" s="4"/>
      <c r="P87" s="4"/>
      <c r="Q87" s="4"/>
      <c r="R87" s="4"/>
      <c r="S87" s="4"/>
      <c r="T87" s="4"/>
      <c r="U87" s="4"/>
      <c r="V87" s="4"/>
      <c r="W87" s="4"/>
      <c r="X87" s="4"/>
      <c r="Y87" s="4"/>
      <c r="Z87" s="4"/>
      <c r="AA87" s="4"/>
      <c r="AB87" s="4"/>
      <c r="AC87" s="4"/>
      <c r="AD87" s="4"/>
      <c r="AE87" s="4"/>
      <c r="AF87" s="4"/>
      <c r="AG87" s="4"/>
      <c r="AH87" s="4"/>
      <c r="AI87" s="1"/>
    </row>
    <row r="88" spans="1:39" hidden="1" outlineLevel="2" x14ac:dyDescent="0.25">
      <c r="A88" s="17" t="s">
        <v>75</v>
      </c>
      <c r="B88" s="1"/>
      <c r="C88" s="1">
        <f t="shared" si="53"/>
        <v>0</v>
      </c>
      <c r="D88" s="4"/>
      <c r="E88" s="4"/>
      <c r="F88" s="4"/>
      <c r="G88" s="4"/>
      <c r="H88" s="4"/>
      <c r="I88" s="4"/>
      <c r="J88" s="4"/>
      <c r="K88" s="4"/>
      <c r="L88" s="4"/>
      <c r="M88" s="1"/>
      <c r="N88" s="4"/>
      <c r="O88" s="4"/>
      <c r="P88" s="4"/>
      <c r="Q88" s="4"/>
      <c r="R88" s="4"/>
      <c r="S88" s="4"/>
      <c r="T88" s="4"/>
      <c r="U88" s="4"/>
      <c r="V88" s="4"/>
      <c r="W88" s="4"/>
      <c r="X88" s="4"/>
      <c r="Y88" s="4"/>
      <c r="Z88" s="4"/>
      <c r="AA88" s="4"/>
      <c r="AB88" s="4"/>
      <c r="AC88" s="4"/>
      <c r="AD88" s="4"/>
      <c r="AE88" s="4"/>
      <c r="AF88" s="4"/>
      <c r="AG88" s="4"/>
      <c r="AH88" s="4"/>
      <c r="AI88" s="1"/>
    </row>
    <row r="89" spans="1:39" ht="30" hidden="1" outlineLevel="2" x14ac:dyDescent="0.25">
      <c r="A89" s="17" t="s">
        <v>76</v>
      </c>
      <c r="B89" s="1"/>
      <c r="C89" s="1">
        <f t="shared" si="53"/>
        <v>0</v>
      </c>
      <c r="D89" s="4"/>
      <c r="E89" s="4"/>
      <c r="F89" s="4"/>
      <c r="G89" s="4"/>
      <c r="H89" s="4"/>
      <c r="I89" s="4"/>
      <c r="J89" s="4"/>
      <c r="K89" s="4"/>
      <c r="L89" s="4"/>
      <c r="M89" s="1"/>
      <c r="N89" s="4"/>
      <c r="O89" s="4"/>
      <c r="P89" s="4"/>
      <c r="Q89" s="4"/>
      <c r="R89" s="4"/>
      <c r="S89" s="4"/>
      <c r="T89" s="4"/>
      <c r="U89" s="4"/>
      <c r="V89" s="4"/>
      <c r="W89" s="4"/>
      <c r="X89" s="4"/>
      <c r="Y89" s="4"/>
      <c r="Z89" s="4"/>
      <c r="AA89" s="4"/>
      <c r="AB89" s="4"/>
      <c r="AC89" s="4"/>
      <c r="AD89" s="4"/>
      <c r="AE89" s="4"/>
      <c r="AF89" s="4"/>
      <c r="AG89" s="4"/>
      <c r="AH89" s="4"/>
      <c r="AI89" s="1"/>
    </row>
    <row r="90" spans="1:39" hidden="1" outlineLevel="2" x14ac:dyDescent="0.25">
      <c r="A90" s="17" t="s">
        <v>77</v>
      </c>
      <c r="B90" s="1"/>
      <c r="C90" s="1">
        <f t="shared" si="53"/>
        <v>0</v>
      </c>
      <c r="D90" s="4"/>
      <c r="E90" s="4"/>
      <c r="F90" s="4"/>
      <c r="G90" s="4"/>
      <c r="H90" s="4"/>
      <c r="I90" s="4"/>
      <c r="J90" s="4"/>
      <c r="K90" s="4"/>
      <c r="L90" s="4"/>
      <c r="M90" s="1"/>
      <c r="N90" s="4"/>
      <c r="O90" s="4"/>
      <c r="P90" s="4"/>
      <c r="Q90" s="4"/>
      <c r="R90" s="4"/>
      <c r="S90" s="4"/>
      <c r="T90" s="4"/>
      <c r="U90" s="4"/>
      <c r="V90" s="4"/>
      <c r="W90" s="4"/>
      <c r="X90" s="4"/>
      <c r="Y90" s="4"/>
      <c r="Z90" s="4"/>
      <c r="AA90" s="4"/>
      <c r="AB90" s="4"/>
      <c r="AC90" s="4"/>
      <c r="AD90" s="4"/>
      <c r="AE90" s="4"/>
      <c r="AF90" s="4"/>
      <c r="AG90" s="4"/>
      <c r="AH90" s="4"/>
      <c r="AI90" s="1"/>
    </row>
    <row r="91" spans="1:39" ht="30" hidden="1" outlineLevel="2" x14ac:dyDescent="0.25">
      <c r="A91" s="17" t="s">
        <v>78</v>
      </c>
      <c r="B91" s="1"/>
      <c r="C91" s="1">
        <f t="shared" si="53"/>
        <v>0</v>
      </c>
      <c r="D91" s="4"/>
      <c r="E91" s="4"/>
      <c r="F91" s="4"/>
      <c r="G91" s="4"/>
      <c r="H91" s="4"/>
      <c r="I91" s="4"/>
      <c r="J91" s="4"/>
      <c r="K91" s="4"/>
      <c r="L91" s="4"/>
      <c r="M91" s="1"/>
      <c r="N91" s="4"/>
      <c r="O91" s="4"/>
      <c r="P91" s="4"/>
      <c r="Q91" s="4"/>
      <c r="R91" s="4"/>
      <c r="S91" s="4"/>
      <c r="T91" s="4"/>
      <c r="U91" s="4"/>
      <c r="V91" s="4"/>
      <c r="W91" s="4"/>
      <c r="X91" s="4"/>
      <c r="Y91" s="4"/>
      <c r="Z91" s="4"/>
      <c r="AA91" s="4"/>
      <c r="AB91" s="4"/>
      <c r="AC91" s="4"/>
      <c r="AD91" s="4"/>
      <c r="AE91" s="4"/>
      <c r="AF91" s="4"/>
      <c r="AG91" s="4"/>
      <c r="AH91" s="4"/>
      <c r="AI91" s="1"/>
    </row>
    <row r="92" spans="1:39" ht="30" hidden="1" outlineLevel="2" x14ac:dyDescent="0.25">
      <c r="A92" s="17" t="s">
        <v>79</v>
      </c>
      <c r="B92" s="1"/>
      <c r="C92" s="1">
        <f t="shared" si="53"/>
        <v>0</v>
      </c>
      <c r="D92" s="4"/>
      <c r="E92" s="4"/>
      <c r="F92" s="4"/>
      <c r="G92" s="4"/>
      <c r="H92" s="4"/>
      <c r="I92" s="4"/>
      <c r="J92" s="4"/>
      <c r="K92" s="4"/>
      <c r="L92" s="4"/>
      <c r="M92" s="1"/>
      <c r="N92" s="4"/>
      <c r="O92" s="4"/>
      <c r="P92" s="4"/>
      <c r="Q92" s="4"/>
      <c r="R92" s="4"/>
      <c r="S92" s="4"/>
      <c r="T92" s="4"/>
      <c r="U92" s="4"/>
      <c r="V92" s="4"/>
      <c r="W92" s="4"/>
      <c r="X92" s="4"/>
      <c r="Y92" s="4"/>
      <c r="Z92" s="4"/>
      <c r="AA92" s="4"/>
      <c r="AB92" s="4"/>
      <c r="AC92" s="4"/>
      <c r="AD92" s="4"/>
      <c r="AE92" s="4"/>
      <c r="AF92" s="4"/>
      <c r="AG92" s="4"/>
      <c r="AH92" s="4"/>
      <c r="AI92" s="1"/>
    </row>
    <row r="93" spans="1:39" ht="30" hidden="1" outlineLevel="2" x14ac:dyDescent="0.25">
      <c r="A93" s="17" t="s">
        <v>80</v>
      </c>
      <c r="B93" s="1"/>
      <c r="C93" s="1">
        <f t="shared" si="53"/>
        <v>0</v>
      </c>
      <c r="D93" s="4"/>
      <c r="E93" s="4"/>
      <c r="F93" s="4"/>
      <c r="G93" s="4"/>
      <c r="H93" s="4"/>
      <c r="I93" s="4"/>
      <c r="J93" s="4"/>
      <c r="K93" s="4"/>
      <c r="L93" s="4"/>
      <c r="M93" s="1"/>
      <c r="N93" s="4"/>
      <c r="O93" s="4"/>
      <c r="P93" s="4"/>
      <c r="Q93" s="4"/>
      <c r="R93" s="4"/>
      <c r="S93" s="4"/>
      <c r="T93" s="4"/>
      <c r="U93" s="4"/>
      <c r="V93" s="4"/>
      <c r="W93" s="4"/>
      <c r="X93" s="4"/>
      <c r="Y93" s="4"/>
      <c r="Z93" s="4"/>
      <c r="AA93" s="4"/>
      <c r="AB93" s="4"/>
      <c r="AC93" s="4"/>
      <c r="AD93" s="4"/>
      <c r="AE93" s="4"/>
      <c r="AF93" s="4"/>
      <c r="AG93" s="4"/>
      <c r="AH93" s="4"/>
      <c r="AI93" s="1"/>
    </row>
    <row r="94" spans="1:39" ht="30" hidden="1" outlineLevel="2" x14ac:dyDescent="0.25">
      <c r="A94" s="17" t="s">
        <v>81</v>
      </c>
      <c r="B94" s="1"/>
      <c r="C94" s="1">
        <f t="shared" si="53"/>
        <v>0</v>
      </c>
      <c r="D94" s="4"/>
      <c r="E94" s="4"/>
      <c r="F94" s="4"/>
      <c r="G94" s="4"/>
      <c r="H94" s="4"/>
      <c r="I94" s="4"/>
      <c r="J94" s="4"/>
      <c r="K94" s="4"/>
      <c r="L94" s="4"/>
      <c r="M94" s="1"/>
      <c r="N94" s="4"/>
      <c r="O94" s="4"/>
      <c r="P94" s="4"/>
      <c r="Q94" s="4"/>
      <c r="R94" s="4"/>
      <c r="S94" s="4"/>
      <c r="T94" s="4"/>
      <c r="U94" s="4"/>
      <c r="V94" s="4"/>
      <c r="W94" s="4"/>
      <c r="X94" s="4"/>
      <c r="Y94" s="4"/>
      <c r="Z94" s="4"/>
      <c r="AA94" s="4"/>
      <c r="AB94" s="4"/>
      <c r="AC94" s="4"/>
      <c r="AD94" s="4"/>
      <c r="AE94" s="4"/>
      <c r="AF94" s="4"/>
      <c r="AG94" s="4"/>
      <c r="AH94" s="4"/>
      <c r="AI94" s="1"/>
    </row>
    <row r="95" spans="1:39" collapsed="1" x14ac:dyDescent="0.25"/>
    <row r="96" spans="1:39" outlineLevel="1" x14ac:dyDescent="0.25">
      <c r="A96" s="33"/>
      <c r="B96" s="32"/>
      <c r="M96" s="1"/>
      <c r="N96" s="1"/>
      <c r="O96" s="1"/>
      <c r="P96" s="1"/>
      <c r="Q96" s="1"/>
      <c r="R96" s="1"/>
      <c r="S96" s="1"/>
      <c r="T96" s="1"/>
      <c r="U96" s="1"/>
      <c r="V96" s="1"/>
      <c r="W96" s="1"/>
      <c r="X96" s="1"/>
      <c r="Y96" s="1"/>
      <c r="Z96" s="1"/>
      <c r="AA96" s="1"/>
      <c r="AB96" s="1"/>
      <c r="AC96" s="1"/>
      <c r="AD96" s="1"/>
      <c r="AE96" s="1"/>
      <c r="AF96" s="1"/>
      <c r="AG96" s="1"/>
      <c r="AH96" s="1"/>
      <c r="AI96" s="1"/>
    </row>
    <row r="97" spans="1:39" outlineLevel="1" x14ac:dyDescent="0.25">
      <c r="A97" s="5" t="str">
        <f>"Kalkyler "&amp;B2-2&amp;" kostnadsnivå"</f>
        <v>Kalkyler 2025 kostnadsnivå</v>
      </c>
    </row>
    <row r="98" spans="1:39" outlineLevel="1" x14ac:dyDescent="0.25">
      <c r="A98" s="17" t="s">
        <v>82</v>
      </c>
      <c r="C98" s="1">
        <f>SUM(D98:AH98)</f>
        <v>100745149.85095504</v>
      </c>
      <c r="D98" s="1">
        <f t="shared" ref="D98:M98" si="54">SUM(D70:D86)+SUM(D88:D95)</f>
        <v>10216360.7130221</v>
      </c>
      <c r="E98" s="1">
        <f t="shared" si="54"/>
        <v>17786294.632564005</v>
      </c>
      <c r="F98" s="1">
        <f t="shared" si="54"/>
        <v>5962385.1858596001</v>
      </c>
      <c r="G98" s="1">
        <f t="shared" si="54"/>
        <v>13314765.241323829</v>
      </c>
      <c r="H98" s="1">
        <f t="shared" si="54"/>
        <v>9606389.921916265</v>
      </c>
      <c r="I98" s="1">
        <f t="shared" si="54"/>
        <v>11651399.509812271</v>
      </c>
      <c r="J98" s="1">
        <f t="shared" si="54"/>
        <v>8238086.4968823204</v>
      </c>
      <c r="K98" s="1">
        <f t="shared" si="54"/>
        <v>12804803.730291968</v>
      </c>
      <c r="L98" s="1">
        <f t="shared" si="54"/>
        <v>10469415.164132293</v>
      </c>
      <c r="M98" s="1">
        <f t="shared" si="54"/>
        <v>695249.2551504001</v>
      </c>
      <c r="N98" s="1"/>
      <c r="O98" s="1"/>
      <c r="P98" s="1"/>
      <c r="Q98" s="1"/>
      <c r="R98" s="1"/>
      <c r="S98" s="1"/>
      <c r="T98" s="1"/>
      <c r="U98" s="1"/>
      <c r="V98" s="1"/>
      <c r="W98" s="1"/>
      <c r="X98" s="1"/>
      <c r="Y98" s="1"/>
      <c r="Z98" s="1"/>
      <c r="AA98" s="1"/>
      <c r="AB98" s="1"/>
      <c r="AC98" s="1"/>
      <c r="AD98" s="1"/>
      <c r="AE98" s="1"/>
      <c r="AF98" s="1"/>
      <c r="AG98" s="1"/>
      <c r="AH98" s="1"/>
    </row>
    <row r="99" spans="1:39" outlineLevel="1" x14ac:dyDescent="0.25">
      <c r="A99" s="17" t="s">
        <v>83</v>
      </c>
      <c r="C99" s="1">
        <f>+C98/C62*C59</f>
        <v>52554228.284521893</v>
      </c>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9" outlineLevel="1" x14ac:dyDescent="0.25">
      <c r="A100" s="17" t="s">
        <v>84</v>
      </c>
      <c r="C100" s="1">
        <f>+C98/C62*C60</f>
        <v>48190921.566433154</v>
      </c>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9" outlineLevel="1" x14ac:dyDescent="0.25">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9" x14ac:dyDescent="0.25">
      <c r="C102" s="1"/>
      <c r="D102" s="1"/>
      <c r="E102" s="1"/>
      <c r="F102" s="1"/>
      <c r="I102" s="1"/>
      <c r="J102" s="1"/>
      <c r="K102" s="1"/>
      <c r="L102" s="124"/>
      <c r="M102" s="1"/>
      <c r="N102" s="1"/>
      <c r="O102" s="93"/>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x14ac:dyDescent="0.25">
      <c r="A103" s="5" t="s">
        <v>85</v>
      </c>
      <c r="C103" s="1"/>
      <c r="D103" s="1"/>
      <c r="E103" s="1"/>
      <c r="F103" s="1"/>
      <c r="I103" s="34"/>
      <c r="J103" s="94"/>
      <c r="K103" s="34"/>
      <c r="L103" s="125"/>
      <c r="M103" s="1"/>
      <c r="N103" s="27"/>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x14ac:dyDescent="0.25">
      <c r="A104" s="15" t="str">
        <f>"Kommunal deflator "&amp;B2-1</f>
        <v>Kommunal deflator 2026</v>
      </c>
      <c r="C104" s="128">
        <v>3.5000000000000003E-2</v>
      </c>
      <c r="D104" s="27"/>
      <c r="E104" s="1"/>
      <c r="F104" s="1"/>
      <c r="G104" s="1"/>
      <c r="H104" s="1"/>
      <c r="I104" s="34"/>
      <c r="J104" s="34"/>
      <c r="K104" s="34"/>
      <c r="L104" s="123"/>
      <c r="M104" s="1"/>
      <c r="N104" s="27"/>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x14ac:dyDescent="0.25">
      <c r="A105" s="15" t="str">
        <f>"Kommunal deflator "&amp;B2</f>
        <v>Kommunal deflator 2027</v>
      </c>
      <c r="C105" s="128">
        <v>3.4000000000000002E-2</v>
      </c>
      <c r="D105" s="27"/>
      <c r="E105" s="37" t="s">
        <v>86</v>
      </c>
      <c r="F105" s="38"/>
      <c r="G105" s="39"/>
      <c r="H105" s="39"/>
      <c r="I105" s="39"/>
      <c r="J105" s="40"/>
      <c r="K105" s="34"/>
      <c r="L105" s="123"/>
      <c r="M105" s="1"/>
      <c r="N105" s="1"/>
      <c r="W105" s="1"/>
      <c r="X105" s="1"/>
      <c r="Y105" s="1"/>
      <c r="Z105" s="1"/>
      <c r="AA105" s="1"/>
      <c r="AB105" s="1"/>
      <c r="AC105" s="1"/>
      <c r="AD105" s="1"/>
      <c r="AE105" s="1"/>
      <c r="AF105" s="1"/>
      <c r="AG105" s="1"/>
      <c r="AH105" s="1"/>
      <c r="AI105" s="1"/>
      <c r="AJ105" s="1"/>
      <c r="AK105" s="1"/>
      <c r="AL105" s="1"/>
      <c r="AM105" s="1"/>
    </row>
    <row r="106" spans="1:39" x14ac:dyDescent="0.25">
      <c r="C106" s="1"/>
      <c r="D106" s="1"/>
      <c r="E106" s="41">
        <v>1</v>
      </c>
      <c r="G106" s="1">
        <f>+M5</f>
        <v>1200</v>
      </c>
      <c r="H106" s="1"/>
      <c r="I106" s="1">
        <f>C36+C24+C30</f>
        <v>506.76438356164385</v>
      </c>
      <c r="J106" s="42">
        <f>I106*G106*11</f>
        <v>6689289.8630136987</v>
      </c>
      <c r="K106" s="34"/>
      <c r="L106" s="35"/>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x14ac:dyDescent="0.25">
      <c r="A107" s="17" t="s">
        <v>82</v>
      </c>
      <c r="C107" s="1">
        <f>+C98*(1+$C$104)*(1+$C$105)</f>
        <v>107816451.91899356</v>
      </c>
      <c r="D107" s="1"/>
      <c r="E107" s="41">
        <v>0.8</v>
      </c>
      <c r="G107" s="1">
        <f t="shared" ref="G107" si="55">$G$106*E107+100</f>
        <v>1060</v>
      </c>
      <c r="H107" s="1"/>
      <c r="I107" s="1">
        <f>C35+C23+C29</f>
        <v>0</v>
      </c>
      <c r="J107" s="42">
        <f>I107*G107*11</f>
        <v>0</v>
      </c>
      <c r="K107" s="34"/>
      <c r="L107" s="1"/>
      <c r="M107" s="1"/>
      <c r="N107" s="36"/>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x14ac:dyDescent="0.25">
      <c r="A108" s="17" t="s">
        <v>83</v>
      </c>
      <c r="C108" s="1">
        <f>+C107/C62*C59</f>
        <v>56243009.56781248</v>
      </c>
      <c r="D108" s="1"/>
      <c r="E108" s="41">
        <v>0.6</v>
      </c>
      <c r="G108" s="1">
        <f>$G$106*E108+100</f>
        <v>820</v>
      </c>
      <c r="H108" s="1"/>
      <c r="I108" s="1">
        <f>C34+C22+C28</f>
        <v>0</v>
      </c>
      <c r="J108" s="42">
        <f t="shared" ref="J108:J110" si="56">I108*G108*11</f>
        <v>0</v>
      </c>
      <c r="K108" s="34"/>
      <c r="L108" s="35"/>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x14ac:dyDescent="0.25">
      <c r="A109" s="17" t="s">
        <v>84</v>
      </c>
      <c r="C109" s="1">
        <f>+C107/C62*C60</f>
        <v>51573442.35118109</v>
      </c>
      <c r="D109" s="1"/>
      <c r="E109" s="41">
        <v>0.5</v>
      </c>
      <c r="G109" s="1">
        <f>$G$106*E109+100</f>
        <v>700</v>
      </c>
      <c r="H109" s="1"/>
      <c r="I109" s="1">
        <f>C33+C21+C27</f>
        <v>0</v>
      </c>
      <c r="J109" s="42">
        <f t="shared" si="56"/>
        <v>0</v>
      </c>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x14ac:dyDescent="0.25">
      <c r="C110" s="1"/>
      <c r="D110" s="1"/>
      <c r="E110" s="41">
        <v>0.4</v>
      </c>
      <c r="G110" s="1">
        <f>$G$106*E110+100</f>
        <v>580</v>
      </c>
      <c r="H110" s="1"/>
      <c r="I110" s="1">
        <f>C32+C20+C31+C19+C25+C26</f>
        <v>0</v>
      </c>
      <c r="J110" s="42">
        <f t="shared" si="56"/>
        <v>0</v>
      </c>
      <c r="K110" s="1"/>
      <c r="L110" s="1"/>
      <c r="M110" s="1"/>
      <c r="N110" s="1"/>
      <c r="X110" s="1"/>
      <c r="Y110" s="1"/>
      <c r="Z110" s="1"/>
      <c r="AA110" s="1"/>
      <c r="AB110" s="1"/>
      <c r="AC110" s="1"/>
      <c r="AD110" s="1"/>
      <c r="AE110" s="1"/>
      <c r="AF110" s="1"/>
      <c r="AG110" s="1"/>
      <c r="AH110" s="1"/>
      <c r="AI110" s="1"/>
      <c r="AJ110" s="1"/>
      <c r="AK110" s="1"/>
      <c r="AL110" s="1"/>
      <c r="AM110" s="1"/>
    </row>
    <row r="111" spans="1:39" x14ac:dyDescent="0.25">
      <c r="A111" s="29" t="s">
        <v>87</v>
      </c>
      <c r="C111" s="1">
        <f>-J111</f>
        <v>-6689289.8630136987</v>
      </c>
      <c r="D111" s="1"/>
      <c r="E111" s="41"/>
      <c r="G111" s="1"/>
      <c r="H111" s="1"/>
      <c r="I111" s="1">
        <f>SUM(I106:I110)-C37</f>
        <v>0</v>
      </c>
      <c r="J111" s="42">
        <f>SUM(J106:J110)</f>
        <v>6689289.8630136987</v>
      </c>
      <c r="K111" s="1"/>
      <c r="L111" s="11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x14ac:dyDescent="0.25">
      <c r="A112" s="29" t="s">
        <v>88</v>
      </c>
      <c r="C112" s="1">
        <f>+C111/C61*C58</f>
        <v>-2523731.5068493159</v>
      </c>
      <c r="D112" s="1"/>
      <c r="E112" s="43"/>
      <c r="G112" s="1"/>
      <c r="H112" s="1"/>
      <c r="I112" s="1"/>
      <c r="J112" s="42"/>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x14ac:dyDescent="0.25">
      <c r="A113" s="17" t="s">
        <v>89</v>
      </c>
      <c r="C113" s="1">
        <f>+C111/C61*C60</f>
        <v>-4165558.3561643832</v>
      </c>
      <c r="D113" s="1"/>
      <c r="E113" s="43">
        <v>6</v>
      </c>
      <c r="G113" t="s">
        <v>90</v>
      </c>
      <c r="I113" s="44"/>
      <c r="J113" s="42"/>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x14ac:dyDescent="0.25">
      <c r="C114" s="1"/>
      <c r="D114" s="1"/>
      <c r="E114" s="43">
        <v>13</v>
      </c>
      <c r="G114" t="s">
        <v>91</v>
      </c>
      <c r="I114" s="44"/>
      <c r="J114" s="42"/>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x14ac:dyDescent="0.25">
      <c r="A115" s="29" t="s">
        <v>92</v>
      </c>
      <c r="C115" s="1">
        <f>+C108+C112</f>
        <v>53719278.060963161</v>
      </c>
      <c r="D115" s="1"/>
      <c r="E115" s="43">
        <v>21</v>
      </c>
      <c r="G115" t="s">
        <v>93</v>
      </c>
      <c r="I115" s="44"/>
      <c r="J115" s="42"/>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x14ac:dyDescent="0.25">
      <c r="A116" s="29" t="s">
        <v>94</v>
      </c>
      <c r="C116" s="1">
        <f>+C109+C113</f>
        <v>47407883.995016709</v>
      </c>
      <c r="D116" s="1"/>
      <c r="E116" s="43">
        <v>29</v>
      </c>
      <c r="G116" t="s">
        <v>95</v>
      </c>
      <c r="I116" s="44"/>
      <c r="J116" s="42"/>
      <c r="K116" s="1"/>
      <c r="L116" s="1"/>
      <c r="M116" s="1"/>
      <c r="N116" s="72"/>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x14ac:dyDescent="0.25">
      <c r="C117" s="1"/>
      <c r="D117" s="1"/>
      <c r="E117" s="43">
        <v>37</v>
      </c>
      <c r="G117" t="s">
        <v>96</v>
      </c>
      <c r="I117" s="44"/>
      <c r="J117" s="42"/>
      <c r="K117" s="1"/>
      <c r="L117" s="1"/>
      <c r="M117" s="1"/>
      <c r="N117" s="72"/>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ht="29.25" x14ac:dyDescent="0.25">
      <c r="A118" s="45" t="s">
        <v>97</v>
      </c>
      <c r="B118" s="5"/>
      <c r="C118" s="46"/>
      <c r="D118" s="1"/>
      <c r="E118" s="43">
        <v>45</v>
      </c>
      <c r="G118" t="s">
        <v>98</v>
      </c>
      <c r="I118" s="44"/>
      <c r="J118" s="42"/>
      <c r="K118" s="1"/>
      <c r="L118" s="1"/>
      <c r="M118" s="1"/>
      <c r="N118" s="72"/>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x14ac:dyDescent="0.25">
      <c r="A119" s="47" t="s">
        <v>99</v>
      </c>
      <c r="B119" s="48"/>
      <c r="C119" s="71">
        <f>ROUND(C115/C58,3)</f>
        <v>280970.64500000002</v>
      </c>
      <c r="D119" s="49"/>
      <c r="E119" s="43"/>
      <c r="G119" s="1"/>
      <c r="H119" s="1"/>
      <c r="I119" s="1"/>
      <c r="J119" s="42"/>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39" x14ac:dyDescent="0.25">
      <c r="A120" s="47" t="s">
        <v>100</v>
      </c>
      <c r="B120" s="48"/>
      <c r="C120" s="71">
        <f>ROUND(C116/C60,3)</f>
        <v>150228.136</v>
      </c>
      <c r="D120" s="49"/>
      <c r="E120" s="50">
        <f>9.75*5</f>
        <v>48.75</v>
      </c>
      <c r="F120" s="51"/>
      <c r="G120" s="52"/>
      <c r="H120" s="52"/>
      <c r="I120" s="52"/>
      <c r="J120" s="53"/>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1:39" x14ac:dyDescent="0.25">
      <c r="C121" s="1"/>
      <c r="D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x14ac:dyDescent="0.25">
      <c r="C122" s="1"/>
      <c r="D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x14ac:dyDescent="0.25">
      <c r="A123" s="75"/>
      <c r="B123" s="111"/>
      <c r="C123" s="126"/>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1:39" x14ac:dyDescent="0.25">
      <c r="A124" s="99"/>
      <c r="B124" s="111"/>
      <c r="C124" s="124"/>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1:39" x14ac:dyDescent="0.25">
      <c r="B125" s="111"/>
      <c r="C125" s="124"/>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39" x14ac:dyDescent="0.25">
      <c r="A126" s="75"/>
      <c r="B126" s="111"/>
      <c r="C126" s="23"/>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39" x14ac:dyDescent="0.25">
      <c r="A127" s="113"/>
      <c r="B127" s="3"/>
      <c r="C127" s="23"/>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39" x14ac:dyDescent="0.25">
      <c r="A128" s="112"/>
      <c r="B128" s="111"/>
      <c r="C128" s="23"/>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x14ac:dyDescent="0.25">
      <c r="A129" s="112"/>
      <c r="B129" s="111"/>
      <c r="C129" s="23"/>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x14ac:dyDescent="0.25">
      <c r="A130" s="112"/>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x14ac:dyDescent="0.25">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ht="32.25" customHeight="1" x14ac:dyDescent="0.25">
      <c r="B132" s="111"/>
      <c r="C132" s="132"/>
      <c r="D132" s="132"/>
      <c r="E132" s="132"/>
      <c r="F132" s="132"/>
      <c r="G132" s="132"/>
      <c r="H132" s="132"/>
      <c r="I132" s="132"/>
      <c r="J132" s="132"/>
      <c r="K132" s="132"/>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x14ac:dyDescent="0.25">
      <c r="B133" s="11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x14ac:dyDescent="0.25">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x14ac:dyDescent="0.25">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x14ac:dyDescent="0.25">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x14ac:dyDescent="0.25">
      <c r="A137" s="17"/>
      <c r="B137" s="11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x14ac:dyDescent="0.25">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5">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x14ac:dyDescent="0.25">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x14ac:dyDescent="0.25">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x14ac:dyDescent="0.25">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x14ac:dyDescent="0.25">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x14ac:dyDescent="0.25">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3:39" x14ac:dyDescent="0.25">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3:39" x14ac:dyDescent="0.25">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spans="3:39" x14ac:dyDescent="0.25">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spans="3:39" x14ac:dyDescent="0.25">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spans="3:39" x14ac:dyDescent="0.25">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spans="3:39" x14ac:dyDescent="0.25">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3:39" x14ac:dyDescent="0.25">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3:39" x14ac:dyDescent="0.25">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3:39" x14ac:dyDescent="0.25">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spans="3:39" x14ac:dyDescent="0.25">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3:39" x14ac:dyDescent="0.25">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spans="3:39" x14ac:dyDescent="0.25">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spans="3:39" x14ac:dyDescent="0.25">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spans="3:39" x14ac:dyDescent="0.25">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spans="3:39" x14ac:dyDescent="0.25">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spans="3:39" x14ac:dyDescent="0.25">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spans="3:39" x14ac:dyDescent="0.25">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row>
    <row r="162" spans="3:39" x14ac:dyDescent="0.25">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row>
    <row r="163" spans="3:39" x14ac:dyDescent="0.25">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row>
    <row r="164" spans="3:39" x14ac:dyDescent="0.25">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row>
    <row r="165" spans="3:39" x14ac:dyDescent="0.25">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row>
    <row r="166" spans="3:39" x14ac:dyDescent="0.25">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row>
    <row r="167" spans="3:39" x14ac:dyDescent="0.25">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spans="3:39" x14ac:dyDescent="0.25">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spans="3:39" x14ac:dyDescent="0.25">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row>
    <row r="170" spans="3:39" x14ac:dyDescent="0.25">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row>
    <row r="171" spans="3:39" x14ac:dyDescent="0.25">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row>
    <row r="172" spans="3:39" x14ac:dyDescent="0.25">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row>
    <row r="173" spans="3:39" x14ac:dyDescent="0.25">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row>
    <row r="174" spans="3:39" x14ac:dyDescent="0.25">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spans="3:39" x14ac:dyDescent="0.25">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spans="3:39" x14ac:dyDescent="0.25">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row>
    <row r="177" spans="3:39" x14ac:dyDescent="0.25">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row>
    <row r="178" spans="3:39" x14ac:dyDescent="0.25">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row>
    <row r="179" spans="3:39" x14ac:dyDescent="0.25">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row>
    <row r="180" spans="3:39" x14ac:dyDescent="0.25">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row>
    <row r="181" spans="3:39" x14ac:dyDescent="0.25">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spans="3:39" x14ac:dyDescent="0.25">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spans="3:39" x14ac:dyDescent="0.25">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row>
    <row r="184" spans="3:39" x14ac:dyDescent="0.25">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row>
    <row r="185" spans="3:39" x14ac:dyDescent="0.25">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row>
    <row r="186" spans="3:39" x14ac:dyDescent="0.25">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spans="3:39" x14ac:dyDescent="0.25">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spans="3:39" x14ac:dyDescent="0.25">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spans="3:39" x14ac:dyDescent="0.25">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spans="3:39" x14ac:dyDescent="0.25">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spans="3:39" x14ac:dyDescent="0.25">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spans="3:39" x14ac:dyDescent="0.25">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spans="3:39" x14ac:dyDescent="0.25">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spans="3:39" x14ac:dyDescent="0.25">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spans="3:39" x14ac:dyDescent="0.25">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spans="3:39" x14ac:dyDescent="0.25">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spans="3:39" x14ac:dyDescent="0.25">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spans="3:39" x14ac:dyDescent="0.25">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spans="3:39" x14ac:dyDescent="0.25">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spans="3:39" x14ac:dyDescent="0.25">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spans="3:39" x14ac:dyDescent="0.25">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spans="3:39" x14ac:dyDescent="0.25">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spans="3:39" x14ac:dyDescent="0.25">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spans="3:39" x14ac:dyDescent="0.25">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3:39" x14ac:dyDescent="0.25">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spans="3:39" x14ac:dyDescent="0.25">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spans="3:39" x14ac:dyDescent="0.25">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spans="3:39" x14ac:dyDescent="0.25">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spans="3:39" x14ac:dyDescent="0.25">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spans="3:39" x14ac:dyDescent="0.25">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spans="3:39" x14ac:dyDescent="0.25">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spans="3:39" x14ac:dyDescent="0.25">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spans="3:39" x14ac:dyDescent="0.25">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spans="3:39" x14ac:dyDescent="0.25">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spans="3:39" x14ac:dyDescent="0.25">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spans="3:39" x14ac:dyDescent="0.25">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spans="3:39" x14ac:dyDescent="0.25">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spans="3:39" x14ac:dyDescent="0.25">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spans="3:39" x14ac:dyDescent="0.25">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spans="3:39" x14ac:dyDescent="0.25">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spans="3:39" x14ac:dyDescent="0.25">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spans="3:39" x14ac:dyDescent="0.25">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spans="3:39" x14ac:dyDescent="0.25">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spans="3:39" x14ac:dyDescent="0.25">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spans="3:39" x14ac:dyDescent="0.25">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spans="3:39" x14ac:dyDescent="0.25">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spans="3:39" x14ac:dyDescent="0.25">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3:39" x14ac:dyDescent="0.25">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3:39" x14ac:dyDescent="0.25">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3:39" x14ac:dyDescent="0.25">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3:39" x14ac:dyDescent="0.25">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3:39" x14ac:dyDescent="0.25">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3:39" x14ac:dyDescent="0.25">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3:39" x14ac:dyDescent="0.25">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3:39" x14ac:dyDescent="0.25">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3:39" x14ac:dyDescent="0.25">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3:39" x14ac:dyDescent="0.25">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3:39" x14ac:dyDescent="0.25">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3:39" x14ac:dyDescent="0.25">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3:39" x14ac:dyDescent="0.25">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3:39" x14ac:dyDescent="0.25">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3:39" x14ac:dyDescent="0.25">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3:39" x14ac:dyDescent="0.25">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3:39" x14ac:dyDescent="0.25">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3:39" x14ac:dyDescent="0.25">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3:39" x14ac:dyDescent="0.25">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3:39" x14ac:dyDescent="0.25">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3:39" x14ac:dyDescent="0.25">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3:39" x14ac:dyDescent="0.25">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3:39" x14ac:dyDescent="0.25">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3:39" x14ac:dyDescent="0.25">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3:39" x14ac:dyDescent="0.25">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spans="3:39" x14ac:dyDescent="0.25">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spans="3:39" x14ac:dyDescent="0.25">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spans="3:39" x14ac:dyDescent="0.25">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spans="3:39" x14ac:dyDescent="0.25">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spans="3:39" x14ac:dyDescent="0.25">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spans="3:39" x14ac:dyDescent="0.25">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row>
    <row r="259" spans="3:39" x14ac:dyDescent="0.25">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row>
    <row r="260" spans="3:39" x14ac:dyDescent="0.25">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row>
    <row r="261" spans="3:39" x14ac:dyDescent="0.25">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row>
    <row r="262" spans="3:39" x14ac:dyDescent="0.25">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row>
    <row r="263" spans="3:39" x14ac:dyDescent="0.25">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row>
    <row r="264" spans="3:39" x14ac:dyDescent="0.25">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spans="3:39" x14ac:dyDescent="0.25">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sheetData>
  <mergeCells count="2">
    <mergeCell ref="D18:M18"/>
    <mergeCell ref="C132:K132"/>
  </mergeCells>
  <pageMargins left="0.7" right="0.7" top="0.75" bottom="0.75" header="0.3" footer="0.3"/>
  <pageSetup paperSize="9" scale="44" fitToWidth="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L682"/>
  <sheetViews>
    <sheetView topLeftCell="A631" workbookViewId="0">
      <selection activeCell="D674" sqref="D674"/>
    </sheetView>
  </sheetViews>
  <sheetFormatPr baseColWidth="10" defaultColWidth="11.42578125" defaultRowHeight="15" x14ac:dyDescent="0.25"/>
  <cols>
    <col min="1" max="1" width="9.140625" customWidth="1"/>
    <col min="2" max="2" width="21.5703125" customWidth="1"/>
    <col min="3" max="4" width="8.5703125" style="2" customWidth="1"/>
    <col min="10" max="10" width="21.7109375" customWidth="1"/>
    <col min="11" max="11" width="20.7109375" customWidth="1"/>
  </cols>
  <sheetData>
    <row r="1" spans="1:7" hidden="1" x14ac:dyDescent="0.25">
      <c r="B1" s="54"/>
      <c r="C1" s="54"/>
      <c r="D1" s="54"/>
    </row>
    <row r="2" spans="1:7" ht="15.75" hidden="1" thickBot="1" x14ac:dyDescent="0.3">
      <c r="B2" s="55" t="s">
        <v>101</v>
      </c>
      <c r="C2" s="56"/>
      <c r="D2" s="56"/>
    </row>
    <row r="3" spans="1:7" hidden="1" x14ac:dyDescent="0.25">
      <c r="B3" s="57" t="s">
        <v>102</v>
      </c>
      <c r="C3" s="58"/>
      <c r="D3" s="58"/>
    </row>
    <row r="4" spans="1:7" hidden="1" x14ac:dyDescent="0.25">
      <c r="A4" s="133" t="s">
        <v>103</v>
      </c>
      <c r="B4" s="59"/>
      <c r="C4" s="60"/>
      <c r="D4" s="60"/>
    </row>
    <row r="5" spans="1:7" hidden="1" x14ac:dyDescent="0.25">
      <c r="A5" s="134"/>
      <c r="B5" s="59"/>
      <c r="C5" s="60"/>
      <c r="D5" s="60"/>
      <c r="G5" s="61"/>
    </row>
    <row r="6" spans="1:7" hidden="1" x14ac:dyDescent="0.25">
      <c r="A6" s="134"/>
      <c r="B6" s="59"/>
      <c r="C6" s="60"/>
      <c r="D6" s="60"/>
      <c r="G6" s="61"/>
    </row>
    <row r="7" spans="1:7" hidden="1" x14ac:dyDescent="0.25">
      <c r="A7" s="134"/>
      <c r="B7" s="59"/>
      <c r="C7" s="60"/>
      <c r="D7" s="60"/>
    </row>
    <row r="8" spans="1:7" hidden="1" x14ac:dyDescent="0.25">
      <c r="A8" s="134"/>
      <c r="B8" s="59"/>
      <c r="C8" s="60"/>
      <c r="D8" s="60"/>
    </row>
    <row r="9" spans="1:7" hidden="1" x14ac:dyDescent="0.25">
      <c r="A9" s="134"/>
      <c r="B9" s="59"/>
      <c r="C9" s="60"/>
      <c r="D9" s="60"/>
    </row>
    <row r="10" spans="1:7" hidden="1" x14ac:dyDescent="0.25">
      <c r="A10" s="133">
        <v>2016</v>
      </c>
      <c r="B10" s="59"/>
      <c r="C10" s="60"/>
      <c r="D10" s="60"/>
    </row>
    <row r="11" spans="1:7" hidden="1" x14ac:dyDescent="0.25">
      <c r="A11" s="134"/>
      <c r="B11" s="59"/>
      <c r="C11" s="60"/>
      <c r="D11" s="60"/>
    </row>
    <row r="12" spans="1:7" hidden="1" x14ac:dyDescent="0.25">
      <c r="A12" s="134"/>
      <c r="B12" s="59"/>
      <c r="C12" s="60"/>
      <c r="D12" s="60"/>
    </row>
    <row r="13" spans="1:7" hidden="1" x14ac:dyDescent="0.25">
      <c r="A13" s="134"/>
      <c r="B13" s="59"/>
      <c r="C13" s="60"/>
      <c r="D13" s="60"/>
    </row>
    <row r="14" spans="1:7" hidden="1" x14ac:dyDescent="0.25">
      <c r="A14" s="134"/>
      <c r="B14" s="59"/>
      <c r="C14" s="60"/>
      <c r="D14" s="60"/>
    </row>
    <row r="15" spans="1:7" hidden="1" x14ac:dyDescent="0.25">
      <c r="A15" s="134"/>
      <c r="B15" s="59"/>
      <c r="C15" s="60"/>
      <c r="D15" s="60"/>
    </row>
    <row r="16" spans="1:7" hidden="1" x14ac:dyDescent="0.25">
      <c r="A16" s="134" t="s">
        <v>104</v>
      </c>
      <c r="B16" s="59"/>
      <c r="C16" s="60"/>
      <c r="D16" s="60"/>
    </row>
    <row r="17" spans="1:4" hidden="1" x14ac:dyDescent="0.25">
      <c r="A17" s="134"/>
      <c r="B17" s="59"/>
      <c r="C17" s="60"/>
      <c r="D17" s="60"/>
    </row>
    <row r="18" spans="1:4" hidden="1" x14ac:dyDescent="0.25">
      <c r="A18" s="134"/>
      <c r="B18" s="59"/>
      <c r="C18" s="60"/>
      <c r="D18" s="60"/>
    </row>
    <row r="19" spans="1:4" hidden="1" x14ac:dyDescent="0.25">
      <c r="A19" s="134"/>
      <c r="B19" s="59"/>
      <c r="C19" s="60"/>
      <c r="D19" s="60"/>
    </row>
    <row r="20" spans="1:4" hidden="1" x14ac:dyDescent="0.25">
      <c r="A20" s="134"/>
      <c r="B20" s="59"/>
      <c r="C20" s="60"/>
      <c r="D20" s="60"/>
    </row>
    <row r="21" spans="1:4" hidden="1" x14ac:dyDescent="0.25">
      <c r="A21" s="138"/>
      <c r="B21" s="59"/>
      <c r="C21" s="60"/>
      <c r="D21" s="60"/>
    </row>
    <row r="22" spans="1:4" ht="15.75" hidden="1" thickBot="1" x14ac:dyDescent="0.3">
      <c r="B22" s="62"/>
      <c r="C22" s="63"/>
      <c r="D22" s="63"/>
    </row>
    <row r="23" spans="1:4" hidden="1" x14ac:dyDescent="0.25">
      <c r="B23" s="57"/>
      <c r="C23" s="58"/>
      <c r="D23" s="58"/>
    </row>
    <row r="24" spans="1:4" hidden="1" x14ac:dyDescent="0.25">
      <c r="A24" s="133" t="s">
        <v>103</v>
      </c>
      <c r="B24" s="59"/>
      <c r="C24" s="60"/>
      <c r="D24" s="60"/>
    </row>
    <row r="25" spans="1:4" hidden="1" x14ac:dyDescent="0.25">
      <c r="A25" s="134"/>
      <c r="B25" s="59"/>
      <c r="C25" s="60"/>
      <c r="D25" s="60"/>
    </row>
    <row r="26" spans="1:4" hidden="1" x14ac:dyDescent="0.25">
      <c r="A26" s="134"/>
      <c r="B26" s="59"/>
      <c r="C26" s="60"/>
      <c r="D26" s="60"/>
    </row>
    <row r="27" spans="1:4" hidden="1" x14ac:dyDescent="0.25">
      <c r="A27" s="134"/>
      <c r="B27" s="59"/>
      <c r="C27" s="60"/>
      <c r="D27" s="60"/>
    </row>
    <row r="28" spans="1:4" hidden="1" x14ac:dyDescent="0.25">
      <c r="A28" s="134"/>
      <c r="B28" s="59"/>
      <c r="C28" s="60"/>
      <c r="D28" s="60"/>
    </row>
    <row r="29" spans="1:4" hidden="1" x14ac:dyDescent="0.25">
      <c r="A29" s="134"/>
      <c r="B29" s="59"/>
      <c r="C29" s="60"/>
      <c r="D29" s="60"/>
    </row>
    <row r="30" spans="1:4" hidden="1" x14ac:dyDescent="0.25">
      <c r="A30" s="138">
        <f>+$A$10</f>
        <v>2016</v>
      </c>
      <c r="B30" s="59"/>
      <c r="C30" s="60"/>
      <c r="D30" s="60"/>
    </row>
    <row r="31" spans="1:4" hidden="1" x14ac:dyDescent="0.25">
      <c r="A31" s="139"/>
      <c r="B31" s="59"/>
      <c r="C31" s="60"/>
      <c r="D31" s="60"/>
    </row>
    <row r="32" spans="1:4" hidden="1" x14ac:dyDescent="0.25">
      <c r="A32" s="139"/>
      <c r="B32" s="59"/>
      <c r="C32" s="60"/>
      <c r="D32" s="60"/>
    </row>
    <row r="33" spans="1:4" hidden="1" x14ac:dyDescent="0.25">
      <c r="A33" s="139"/>
      <c r="B33" s="59"/>
      <c r="C33" s="60"/>
      <c r="D33" s="60"/>
    </row>
    <row r="34" spans="1:4" hidden="1" x14ac:dyDescent="0.25">
      <c r="A34" s="139"/>
      <c r="B34" s="59"/>
      <c r="C34" s="60"/>
      <c r="D34" s="60"/>
    </row>
    <row r="35" spans="1:4" hidden="1" x14ac:dyDescent="0.25">
      <c r="A35" s="133"/>
      <c r="B35" s="59"/>
      <c r="C35" s="60"/>
      <c r="D35" s="60"/>
    </row>
    <row r="36" spans="1:4" hidden="1" x14ac:dyDescent="0.25">
      <c r="A36" s="138" t="str">
        <f>+$A$16</f>
        <v>2013-2014-2015</v>
      </c>
      <c r="B36" s="59"/>
      <c r="C36" s="60"/>
      <c r="D36" s="60"/>
    </row>
    <row r="37" spans="1:4" hidden="1" x14ac:dyDescent="0.25">
      <c r="A37" s="139"/>
      <c r="B37" s="59"/>
      <c r="C37" s="60"/>
      <c r="D37" s="60"/>
    </row>
    <row r="38" spans="1:4" hidden="1" x14ac:dyDescent="0.25">
      <c r="A38" s="139"/>
      <c r="B38" s="59"/>
      <c r="C38" s="60"/>
      <c r="D38" s="60"/>
    </row>
    <row r="39" spans="1:4" hidden="1" x14ac:dyDescent="0.25">
      <c r="A39" s="139"/>
      <c r="B39" s="59"/>
      <c r="C39" s="60"/>
      <c r="D39" s="60"/>
    </row>
    <row r="40" spans="1:4" hidden="1" x14ac:dyDescent="0.25">
      <c r="A40" s="139"/>
      <c r="B40" s="59"/>
      <c r="C40" s="60"/>
      <c r="D40" s="60"/>
    </row>
    <row r="41" spans="1:4" hidden="1" x14ac:dyDescent="0.25">
      <c r="A41" s="139"/>
      <c r="B41" s="59"/>
      <c r="C41" s="60"/>
      <c r="D41" s="60"/>
    </row>
    <row r="42" spans="1:4" ht="15.75" hidden="1" thickBot="1" x14ac:dyDescent="0.3">
      <c r="B42" s="62"/>
      <c r="C42" s="63"/>
      <c r="D42" s="63"/>
    </row>
    <row r="43" spans="1:4" hidden="1" x14ac:dyDescent="0.25">
      <c r="B43" s="57"/>
      <c r="C43" s="58"/>
      <c r="D43" s="58"/>
    </row>
    <row r="44" spans="1:4" hidden="1" x14ac:dyDescent="0.25">
      <c r="A44" s="133" t="str">
        <f>+$A$4</f>
        <v>2017-2018</v>
      </c>
      <c r="B44" s="59"/>
      <c r="C44" s="60"/>
      <c r="D44" s="60"/>
    </row>
    <row r="45" spans="1:4" hidden="1" x14ac:dyDescent="0.25">
      <c r="A45" s="134"/>
      <c r="B45" s="59"/>
      <c r="C45" s="60"/>
      <c r="D45" s="60"/>
    </row>
    <row r="46" spans="1:4" hidden="1" x14ac:dyDescent="0.25">
      <c r="A46" s="134"/>
      <c r="B46" s="59"/>
      <c r="C46" s="60"/>
      <c r="D46" s="60"/>
    </row>
    <row r="47" spans="1:4" hidden="1" x14ac:dyDescent="0.25">
      <c r="A47" s="134"/>
      <c r="B47" s="59"/>
      <c r="C47" s="60"/>
      <c r="D47" s="60"/>
    </row>
    <row r="48" spans="1:4" hidden="1" x14ac:dyDescent="0.25">
      <c r="A48" s="134"/>
      <c r="B48" s="59"/>
      <c r="C48" s="60"/>
      <c r="D48" s="60"/>
    </row>
    <row r="49" spans="1:4" hidden="1" x14ac:dyDescent="0.25">
      <c r="A49" s="134"/>
      <c r="B49" s="59"/>
      <c r="C49" s="60"/>
      <c r="D49" s="60"/>
    </row>
    <row r="50" spans="1:4" hidden="1" x14ac:dyDescent="0.25">
      <c r="A50" s="138">
        <f>+$A$10</f>
        <v>2016</v>
      </c>
      <c r="B50" s="59"/>
      <c r="C50" s="60"/>
      <c r="D50" s="60"/>
    </row>
    <row r="51" spans="1:4" hidden="1" x14ac:dyDescent="0.25">
      <c r="A51" s="139"/>
      <c r="B51" s="59"/>
      <c r="C51" s="60"/>
      <c r="D51" s="60"/>
    </row>
    <row r="52" spans="1:4" hidden="1" x14ac:dyDescent="0.25">
      <c r="A52" s="139"/>
      <c r="B52" s="59"/>
      <c r="C52" s="60"/>
      <c r="D52" s="60"/>
    </row>
    <row r="53" spans="1:4" hidden="1" x14ac:dyDescent="0.25">
      <c r="A53" s="139"/>
      <c r="B53" s="59"/>
      <c r="C53" s="60"/>
      <c r="D53" s="60"/>
    </row>
    <row r="54" spans="1:4" hidden="1" x14ac:dyDescent="0.25">
      <c r="A54" s="139"/>
      <c r="B54" s="59"/>
      <c r="C54" s="60"/>
      <c r="D54" s="60"/>
    </row>
    <row r="55" spans="1:4" hidden="1" x14ac:dyDescent="0.25">
      <c r="A55" s="133"/>
      <c r="B55" s="59"/>
      <c r="C55" s="60"/>
      <c r="D55" s="60"/>
    </row>
    <row r="56" spans="1:4" hidden="1" x14ac:dyDescent="0.25">
      <c r="A56" s="134" t="str">
        <f>+$A$16</f>
        <v>2013-2014-2015</v>
      </c>
      <c r="B56" s="59"/>
      <c r="C56" s="60"/>
      <c r="D56" s="60"/>
    </row>
    <row r="57" spans="1:4" hidden="1" x14ac:dyDescent="0.25">
      <c r="A57" s="134"/>
      <c r="B57" s="59"/>
      <c r="C57" s="60"/>
      <c r="D57" s="60"/>
    </row>
    <row r="58" spans="1:4" hidden="1" x14ac:dyDescent="0.25">
      <c r="A58" s="134"/>
      <c r="B58" s="59"/>
      <c r="C58" s="60"/>
      <c r="D58" s="60"/>
    </row>
    <row r="59" spans="1:4" hidden="1" x14ac:dyDescent="0.25">
      <c r="A59" s="134"/>
      <c r="B59" s="59"/>
      <c r="C59" s="60"/>
      <c r="D59" s="60"/>
    </row>
    <row r="60" spans="1:4" hidden="1" x14ac:dyDescent="0.25">
      <c r="A60" s="134"/>
      <c r="B60" s="59"/>
      <c r="C60" s="60"/>
      <c r="D60" s="60"/>
    </row>
    <row r="61" spans="1:4" hidden="1" x14ac:dyDescent="0.25">
      <c r="A61" s="138"/>
      <c r="B61" s="59"/>
      <c r="C61" s="60"/>
      <c r="D61" s="60"/>
    </row>
    <row r="62" spans="1:4" ht="15.75" hidden="1" thickBot="1" x14ac:dyDescent="0.3">
      <c r="B62" s="62"/>
      <c r="C62" s="63"/>
      <c r="D62" s="63"/>
    </row>
    <row r="63" spans="1:4" hidden="1" x14ac:dyDescent="0.25">
      <c r="B63" s="57"/>
      <c r="C63" s="58"/>
      <c r="D63" s="58"/>
    </row>
    <row r="64" spans="1:4" hidden="1" x14ac:dyDescent="0.25">
      <c r="A64" s="133" t="str">
        <f>+$A$4</f>
        <v>2017-2018</v>
      </c>
      <c r="B64" s="59"/>
      <c r="C64" s="60"/>
      <c r="D64" s="60"/>
    </row>
    <row r="65" spans="1:4" hidden="1" x14ac:dyDescent="0.25">
      <c r="A65" s="134"/>
      <c r="B65" s="59"/>
      <c r="C65" s="60"/>
      <c r="D65" s="60"/>
    </row>
    <row r="66" spans="1:4" hidden="1" x14ac:dyDescent="0.25">
      <c r="A66" s="134"/>
      <c r="B66" s="59"/>
      <c r="C66" s="60"/>
      <c r="D66" s="60"/>
    </row>
    <row r="67" spans="1:4" hidden="1" x14ac:dyDescent="0.25">
      <c r="A67" s="134"/>
      <c r="B67" s="59"/>
      <c r="C67" s="60"/>
      <c r="D67" s="60"/>
    </row>
    <row r="68" spans="1:4" hidden="1" x14ac:dyDescent="0.25">
      <c r="A68" s="134"/>
      <c r="B68" s="59"/>
      <c r="C68" s="60"/>
      <c r="D68" s="60"/>
    </row>
    <row r="69" spans="1:4" hidden="1" x14ac:dyDescent="0.25">
      <c r="A69" s="134"/>
      <c r="B69" s="59"/>
      <c r="C69" s="60"/>
      <c r="D69" s="60"/>
    </row>
    <row r="70" spans="1:4" hidden="1" x14ac:dyDescent="0.25">
      <c r="A70" s="138">
        <f>+$A$10</f>
        <v>2016</v>
      </c>
      <c r="B70" s="59"/>
      <c r="C70" s="60"/>
      <c r="D70" s="60"/>
    </row>
    <row r="71" spans="1:4" hidden="1" x14ac:dyDescent="0.25">
      <c r="A71" s="139"/>
      <c r="B71" s="59"/>
      <c r="C71" s="60"/>
      <c r="D71" s="60"/>
    </row>
    <row r="72" spans="1:4" hidden="1" x14ac:dyDescent="0.25">
      <c r="A72" s="139"/>
      <c r="B72" s="59"/>
      <c r="C72" s="60"/>
      <c r="D72" s="60"/>
    </row>
    <row r="73" spans="1:4" hidden="1" x14ac:dyDescent="0.25">
      <c r="A73" s="139"/>
      <c r="B73" s="59"/>
      <c r="C73" s="60"/>
      <c r="D73" s="60"/>
    </row>
    <row r="74" spans="1:4" hidden="1" x14ac:dyDescent="0.25">
      <c r="A74" s="139"/>
      <c r="B74" s="59"/>
      <c r="C74" s="60"/>
      <c r="D74" s="60"/>
    </row>
    <row r="75" spans="1:4" hidden="1" x14ac:dyDescent="0.25">
      <c r="A75" s="133"/>
      <c r="B75" s="59"/>
      <c r="C75" s="60"/>
      <c r="D75" s="60"/>
    </row>
    <row r="76" spans="1:4" hidden="1" x14ac:dyDescent="0.25">
      <c r="A76" s="134" t="str">
        <f>+$A$16</f>
        <v>2013-2014-2015</v>
      </c>
      <c r="B76" s="59"/>
      <c r="C76" s="60"/>
      <c r="D76" s="60"/>
    </row>
    <row r="77" spans="1:4" hidden="1" x14ac:dyDescent="0.25">
      <c r="A77" s="134"/>
      <c r="B77" s="59"/>
      <c r="C77" s="60"/>
      <c r="D77" s="60"/>
    </row>
    <row r="78" spans="1:4" hidden="1" x14ac:dyDescent="0.25">
      <c r="A78" s="134"/>
      <c r="B78" s="59"/>
      <c r="C78" s="60"/>
      <c r="D78" s="60"/>
    </row>
    <row r="79" spans="1:4" hidden="1" x14ac:dyDescent="0.25">
      <c r="A79" s="134"/>
      <c r="B79" s="59"/>
      <c r="C79" s="60"/>
      <c r="D79" s="60"/>
    </row>
    <row r="80" spans="1:4" hidden="1" x14ac:dyDescent="0.25">
      <c r="A80" s="134"/>
      <c r="B80" s="59"/>
      <c r="C80" s="60"/>
      <c r="D80" s="60"/>
    </row>
    <row r="81" spans="1:4" hidden="1" x14ac:dyDescent="0.25">
      <c r="A81" s="138"/>
      <c r="B81" s="59"/>
      <c r="C81" s="60"/>
      <c r="D81" s="60"/>
    </row>
    <row r="82" spans="1:4" ht="15.75" hidden="1" thickBot="1" x14ac:dyDescent="0.3">
      <c r="B82" s="62"/>
      <c r="C82" s="63"/>
      <c r="D82" s="63"/>
    </row>
    <row r="83" spans="1:4" hidden="1" x14ac:dyDescent="0.25">
      <c r="B83" s="57"/>
      <c r="C83" s="58"/>
      <c r="D83" s="58"/>
    </row>
    <row r="84" spans="1:4" hidden="1" x14ac:dyDescent="0.25">
      <c r="A84" s="133" t="str">
        <f>+$A$4</f>
        <v>2017-2018</v>
      </c>
      <c r="B84" s="59"/>
      <c r="C84" s="60"/>
      <c r="D84" s="60"/>
    </row>
    <row r="85" spans="1:4" hidden="1" x14ac:dyDescent="0.25">
      <c r="A85" s="134"/>
      <c r="B85" s="59"/>
      <c r="C85" s="60"/>
      <c r="D85" s="60"/>
    </row>
    <row r="86" spans="1:4" hidden="1" x14ac:dyDescent="0.25">
      <c r="A86" s="134"/>
      <c r="B86" s="59"/>
      <c r="C86" s="60"/>
      <c r="D86" s="60"/>
    </row>
    <row r="87" spans="1:4" hidden="1" x14ac:dyDescent="0.25">
      <c r="A87" s="134"/>
      <c r="B87" s="59"/>
      <c r="C87" s="60"/>
      <c r="D87" s="60"/>
    </row>
    <row r="88" spans="1:4" hidden="1" x14ac:dyDescent="0.25">
      <c r="A88" s="134"/>
      <c r="B88" s="59"/>
      <c r="C88" s="60"/>
      <c r="D88" s="60"/>
    </row>
    <row r="89" spans="1:4" hidden="1" x14ac:dyDescent="0.25">
      <c r="A89" s="134"/>
      <c r="B89" s="59"/>
      <c r="C89" s="60"/>
      <c r="D89" s="60"/>
    </row>
    <row r="90" spans="1:4" hidden="1" x14ac:dyDescent="0.25">
      <c r="A90" s="138">
        <f>+$A$10</f>
        <v>2016</v>
      </c>
      <c r="B90" s="59"/>
      <c r="C90" s="60"/>
      <c r="D90" s="60"/>
    </row>
    <row r="91" spans="1:4" hidden="1" x14ac:dyDescent="0.25">
      <c r="A91" s="139"/>
      <c r="B91" s="59"/>
      <c r="C91" s="60"/>
      <c r="D91" s="60"/>
    </row>
    <row r="92" spans="1:4" hidden="1" x14ac:dyDescent="0.25">
      <c r="A92" s="139"/>
      <c r="B92" s="59"/>
      <c r="C92" s="60"/>
      <c r="D92" s="60"/>
    </row>
    <row r="93" spans="1:4" hidden="1" x14ac:dyDescent="0.25">
      <c r="A93" s="139"/>
      <c r="B93" s="59"/>
      <c r="C93" s="60"/>
      <c r="D93" s="60"/>
    </row>
    <row r="94" spans="1:4" hidden="1" x14ac:dyDescent="0.25">
      <c r="A94" s="139"/>
      <c r="B94" s="59"/>
      <c r="C94" s="60"/>
      <c r="D94" s="60"/>
    </row>
    <row r="95" spans="1:4" hidden="1" x14ac:dyDescent="0.25">
      <c r="A95" s="133"/>
      <c r="B95" s="59"/>
      <c r="C95" s="60"/>
      <c r="D95" s="60"/>
    </row>
    <row r="96" spans="1:4" hidden="1" x14ac:dyDescent="0.25">
      <c r="A96" s="134" t="str">
        <f>+$A$16</f>
        <v>2013-2014-2015</v>
      </c>
      <c r="B96" s="59"/>
      <c r="C96" s="60"/>
      <c r="D96" s="60"/>
    </row>
    <row r="97" spans="1:4" hidden="1" x14ac:dyDescent="0.25">
      <c r="A97" s="134"/>
      <c r="B97" s="59"/>
      <c r="C97" s="60"/>
      <c r="D97" s="60"/>
    </row>
    <row r="98" spans="1:4" hidden="1" x14ac:dyDescent="0.25">
      <c r="A98" s="134"/>
      <c r="B98" s="59"/>
      <c r="C98" s="60"/>
      <c r="D98" s="60"/>
    </row>
    <row r="99" spans="1:4" hidden="1" x14ac:dyDescent="0.25">
      <c r="A99" s="134"/>
      <c r="B99" s="59"/>
      <c r="C99" s="60"/>
      <c r="D99" s="60"/>
    </row>
    <row r="100" spans="1:4" hidden="1" x14ac:dyDescent="0.25">
      <c r="A100" s="134"/>
      <c r="B100" s="59"/>
      <c r="C100" s="60"/>
      <c r="D100" s="60"/>
    </row>
    <row r="101" spans="1:4" hidden="1" x14ac:dyDescent="0.25">
      <c r="A101" s="138"/>
      <c r="B101" s="59"/>
      <c r="C101" s="60"/>
      <c r="D101" s="60"/>
    </row>
    <row r="102" spans="1:4" ht="15.75" hidden="1" thickBot="1" x14ac:dyDescent="0.3">
      <c r="B102" s="62"/>
      <c r="C102" s="63"/>
      <c r="D102" s="63"/>
    </row>
    <row r="103" spans="1:4" hidden="1" x14ac:dyDescent="0.25">
      <c r="B103" s="57"/>
      <c r="C103" s="58"/>
      <c r="D103" s="58"/>
    </row>
    <row r="104" spans="1:4" hidden="1" x14ac:dyDescent="0.25">
      <c r="A104" s="133" t="str">
        <f>+$A$4</f>
        <v>2017-2018</v>
      </c>
      <c r="B104" s="59"/>
      <c r="C104" s="60"/>
      <c r="D104" s="60"/>
    </row>
    <row r="105" spans="1:4" hidden="1" x14ac:dyDescent="0.25">
      <c r="A105" s="134"/>
      <c r="B105" s="59"/>
      <c r="C105" s="60"/>
      <c r="D105" s="60"/>
    </row>
    <row r="106" spans="1:4" hidden="1" x14ac:dyDescent="0.25">
      <c r="A106" s="134"/>
      <c r="B106" s="59"/>
      <c r="C106" s="60"/>
      <c r="D106" s="60"/>
    </row>
    <row r="107" spans="1:4" hidden="1" x14ac:dyDescent="0.25">
      <c r="A107" s="134"/>
      <c r="B107" s="59"/>
      <c r="C107" s="60"/>
      <c r="D107" s="60"/>
    </row>
    <row r="108" spans="1:4" hidden="1" x14ac:dyDescent="0.25">
      <c r="A108" s="134"/>
      <c r="B108" s="59"/>
      <c r="C108" s="60"/>
      <c r="D108" s="60"/>
    </row>
    <row r="109" spans="1:4" hidden="1" x14ac:dyDescent="0.25">
      <c r="A109" s="134"/>
      <c r="B109" s="59"/>
      <c r="C109" s="60"/>
      <c r="D109" s="60"/>
    </row>
    <row r="110" spans="1:4" hidden="1" x14ac:dyDescent="0.25">
      <c r="A110" s="138">
        <f>+$A$10</f>
        <v>2016</v>
      </c>
      <c r="B110" s="59"/>
      <c r="C110" s="60"/>
      <c r="D110" s="60"/>
    </row>
    <row r="111" spans="1:4" hidden="1" x14ac:dyDescent="0.25">
      <c r="A111" s="139"/>
      <c r="B111" s="59"/>
      <c r="C111" s="60"/>
      <c r="D111" s="60"/>
    </row>
    <row r="112" spans="1:4" hidden="1" x14ac:dyDescent="0.25">
      <c r="A112" s="139"/>
      <c r="B112" s="59"/>
      <c r="C112" s="60"/>
      <c r="D112" s="60"/>
    </row>
    <row r="113" spans="1:4" hidden="1" x14ac:dyDescent="0.25">
      <c r="A113" s="139"/>
      <c r="B113" s="59"/>
      <c r="C113" s="60"/>
      <c r="D113" s="60"/>
    </row>
    <row r="114" spans="1:4" hidden="1" x14ac:dyDescent="0.25">
      <c r="A114" s="139"/>
      <c r="B114" s="59"/>
      <c r="C114" s="60"/>
      <c r="D114" s="60"/>
    </row>
    <row r="115" spans="1:4" hidden="1" x14ac:dyDescent="0.25">
      <c r="A115" s="133"/>
      <c r="B115" s="59"/>
      <c r="C115" s="60"/>
      <c r="D115" s="60"/>
    </row>
    <row r="116" spans="1:4" hidden="1" x14ac:dyDescent="0.25">
      <c r="A116" s="134" t="str">
        <f>+$A$16</f>
        <v>2013-2014-2015</v>
      </c>
      <c r="B116" s="59"/>
      <c r="C116" s="60"/>
      <c r="D116" s="60"/>
    </row>
    <row r="117" spans="1:4" hidden="1" x14ac:dyDescent="0.25">
      <c r="A117" s="134"/>
      <c r="B117" s="59"/>
      <c r="C117" s="60"/>
      <c r="D117" s="60"/>
    </row>
    <row r="118" spans="1:4" hidden="1" x14ac:dyDescent="0.25">
      <c r="A118" s="134"/>
      <c r="B118" s="59"/>
      <c r="C118" s="60"/>
      <c r="D118" s="60"/>
    </row>
    <row r="119" spans="1:4" hidden="1" x14ac:dyDescent="0.25">
      <c r="A119" s="134"/>
      <c r="B119" s="59"/>
      <c r="C119" s="60"/>
      <c r="D119" s="60"/>
    </row>
    <row r="120" spans="1:4" hidden="1" x14ac:dyDescent="0.25">
      <c r="A120" s="134"/>
      <c r="B120" s="59"/>
      <c r="C120" s="60"/>
      <c r="D120" s="60"/>
    </row>
    <row r="121" spans="1:4" hidden="1" x14ac:dyDescent="0.25">
      <c r="A121" s="138"/>
      <c r="B121" s="59"/>
      <c r="C121" s="60"/>
      <c r="D121" s="60"/>
    </row>
    <row r="122" spans="1:4" ht="15.75" hidden="1" thickBot="1" x14ac:dyDescent="0.3">
      <c r="B122" s="62"/>
      <c r="C122" s="63"/>
      <c r="D122" s="63"/>
    </row>
    <row r="123" spans="1:4" hidden="1" x14ac:dyDescent="0.25">
      <c r="B123" s="57"/>
      <c r="C123" s="58"/>
      <c r="D123" s="58"/>
    </row>
    <row r="124" spans="1:4" hidden="1" x14ac:dyDescent="0.25">
      <c r="A124" s="133" t="str">
        <f>+$A$4</f>
        <v>2017-2018</v>
      </c>
      <c r="B124" s="59"/>
      <c r="C124" s="60"/>
      <c r="D124" s="60"/>
    </row>
    <row r="125" spans="1:4" hidden="1" x14ac:dyDescent="0.25">
      <c r="A125" s="134"/>
      <c r="B125" s="59"/>
      <c r="C125" s="60"/>
      <c r="D125" s="60"/>
    </row>
    <row r="126" spans="1:4" hidden="1" x14ac:dyDescent="0.25">
      <c r="A126" s="134"/>
      <c r="B126" s="59"/>
      <c r="C126" s="60"/>
      <c r="D126" s="60"/>
    </row>
    <row r="127" spans="1:4" hidden="1" x14ac:dyDescent="0.25">
      <c r="A127" s="134"/>
      <c r="B127" s="59"/>
      <c r="C127" s="60"/>
      <c r="D127" s="60"/>
    </row>
    <row r="128" spans="1:4" hidden="1" x14ac:dyDescent="0.25">
      <c r="A128" s="134"/>
      <c r="B128" s="59"/>
      <c r="C128" s="60"/>
      <c r="D128" s="60"/>
    </row>
    <row r="129" spans="1:4" hidden="1" x14ac:dyDescent="0.25">
      <c r="A129" s="134"/>
      <c r="B129" s="59"/>
      <c r="C129" s="60"/>
      <c r="D129" s="60"/>
    </row>
    <row r="130" spans="1:4" hidden="1" x14ac:dyDescent="0.25">
      <c r="A130" s="138">
        <f>+$A$10</f>
        <v>2016</v>
      </c>
      <c r="B130" s="59"/>
      <c r="C130" s="60"/>
      <c r="D130" s="60"/>
    </row>
    <row r="131" spans="1:4" hidden="1" x14ac:dyDescent="0.25">
      <c r="A131" s="139"/>
      <c r="B131" s="59"/>
      <c r="C131" s="60"/>
      <c r="D131" s="60"/>
    </row>
    <row r="132" spans="1:4" hidden="1" x14ac:dyDescent="0.25">
      <c r="A132" s="139"/>
      <c r="B132" s="59"/>
      <c r="C132" s="60"/>
      <c r="D132" s="60"/>
    </row>
    <row r="133" spans="1:4" hidden="1" x14ac:dyDescent="0.25">
      <c r="A133" s="139"/>
      <c r="B133" s="59"/>
      <c r="C133" s="60"/>
      <c r="D133" s="60"/>
    </row>
    <row r="134" spans="1:4" hidden="1" x14ac:dyDescent="0.25">
      <c r="A134" s="139"/>
      <c r="B134" s="59"/>
      <c r="C134" s="60"/>
      <c r="D134" s="60"/>
    </row>
    <row r="135" spans="1:4" hidden="1" x14ac:dyDescent="0.25">
      <c r="A135" s="133"/>
      <c r="B135" s="59"/>
      <c r="C135" s="60"/>
      <c r="D135" s="60"/>
    </row>
    <row r="136" spans="1:4" hidden="1" x14ac:dyDescent="0.25">
      <c r="A136" s="134" t="str">
        <f>+$A$16</f>
        <v>2013-2014-2015</v>
      </c>
      <c r="B136" s="59"/>
      <c r="C136" s="60"/>
      <c r="D136" s="60"/>
    </row>
    <row r="137" spans="1:4" hidden="1" x14ac:dyDescent="0.25">
      <c r="A137" s="134"/>
      <c r="B137" s="59"/>
      <c r="C137" s="60"/>
      <c r="D137" s="60"/>
    </row>
    <row r="138" spans="1:4" hidden="1" x14ac:dyDescent="0.25">
      <c r="A138" s="134"/>
      <c r="B138" s="59"/>
      <c r="C138" s="60"/>
      <c r="D138" s="60"/>
    </row>
    <row r="139" spans="1:4" hidden="1" x14ac:dyDescent="0.25">
      <c r="A139" s="134"/>
      <c r="B139" s="59"/>
      <c r="C139" s="60"/>
      <c r="D139" s="60"/>
    </row>
    <row r="140" spans="1:4" hidden="1" x14ac:dyDescent="0.25">
      <c r="A140" s="134"/>
      <c r="B140" s="59"/>
      <c r="C140" s="60"/>
      <c r="D140" s="60"/>
    </row>
    <row r="141" spans="1:4" hidden="1" x14ac:dyDescent="0.25">
      <c r="A141" s="138"/>
      <c r="B141" s="59"/>
      <c r="C141" s="60"/>
      <c r="D141" s="60"/>
    </row>
    <row r="142" spans="1:4" ht="15.75" hidden="1" thickBot="1" x14ac:dyDescent="0.3">
      <c r="B142" s="62"/>
      <c r="C142" s="63"/>
      <c r="D142" s="63"/>
    </row>
    <row r="143" spans="1:4" hidden="1" x14ac:dyDescent="0.25">
      <c r="B143" s="57"/>
      <c r="C143" s="58"/>
      <c r="D143" s="58"/>
    </row>
    <row r="144" spans="1:4" hidden="1" x14ac:dyDescent="0.25">
      <c r="A144" s="133" t="str">
        <f>+$A$4</f>
        <v>2017-2018</v>
      </c>
      <c r="B144" s="59"/>
      <c r="C144" s="60"/>
      <c r="D144" s="60"/>
    </row>
    <row r="145" spans="1:4" hidden="1" x14ac:dyDescent="0.25">
      <c r="A145" s="134"/>
      <c r="B145" s="59"/>
      <c r="C145" s="60"/>
      <c r="D145" s="60"/>
    </row>
    <row r="146" spans="1:4" hidden="1" x14ac:dyDescent="0.25">
      <c r="A146" s="134"/>
      <c r="B146" s="59"/>
      <c r="C146" s="60"/>
      <c r="D146" s="60"/>
    </row>
    <row r="147" spans="1:4" hidden="1" x14ac:dyDescent="0.25">
      <c r="A147" s="134"/>
      <c r="B147" s="59"/>
      <c r="C147" s="60"/>
      <c r="D147" s="60"/>
    </row>
    <row r="148" spans="1:4" hidden="1" x14ac:dyDescent="0.25">
      <c r="A148" s="134"/>
      <c r="B148" s="59"/>
      <c r="C148" s="60"/>
      <c r="D148" s="60"/>
    </row>
    <row r="149" spans="1:4" hidden="1" x14ac:dyDescent="0.25">
      <c r="A149" s="134"/>
      <c r="B149" s="59"/>
      <c r="C149" s="60"/>
      <c r="D149" s="60"/>
    </row>
    <row r="150" spans="1:4" hidden="1" x14ac:dyDescent="0.25">
      <c r="A150" s="138">
        <f>+$A$10</f>
        <v>2016</v>
      </c>
      <c r="B150" s="59"/>
      <c r="C150" s="60"/>
      <c r="D150" s="60"/>
    </row>
    <row r="151" spans="1:4" hidden="1" x14ac:dyDescent="0.25">
      <c r="A151" s="139"/>
      <c r="B151" s="59"/>
      <c r="C151" s="60"/>
      <c r="D151" s="60"/>
    </row>
    <row r="152" spans="1:4" hidden="1" x14ac:dyDescent="0.25">
      <c r="A152" s="139"/>
      <c r="B152" s="59"/>
      <c r="C152" s="60"/>
      <c r="D152" s="60"/>
    </row>
    <row r="153" spans="1:4" hidden="1" x14ac:dyDescent="0.25">
      <c r="A153" s="139"/>
      <c r="B153" s="59"/>
      <c r="C153" s="60"/>
      <c r="D153" s="60"/>
    </row>
    <row r="154" spans="1:4" hidden="1" x14ac:dyDescent="0.25">
      <c r="A154" s="139"/>
      <c r="B154" s="59"/>
      <c r="C154" s="60"/>
      <c r="D154" s="60"/>
    </row>
    <row r="155" spans="1:4" hidden="1" x14ac:dyDescent="0.25">
      <c r="A155" s="133"/>
      <c r="B155" s="59"/>
      <c r="C155" s="60"/>
      <c r="D155" s="60"/>
    </row>
    <row r="156" spans="1:4" hidden="1" x14ac:dyDescent="0.25">
      <c r="A156" s="134" t="str">
        <f>+$A$16</f>
        <v>2013-2014-2015</v>
      </c>
      <c r="B156" s="59"/>
      <c r="C156" s="60"/>
      <c r="D156" s="60"/>
    </row>
    <row r="157" spans="1:4" hidden="1" x14ac:dyDescent="0.25">
      <c r="A157" s="134"/>
      <c r="B157" s="59"/>
      <c r="C157" s="60"/>
      <c r="D157" s="60"/>
    </row>
    <row r="158" spans="1:4" hidden="1" x14ac:dyDescent="0.25">
      <c r="A158" s="134"/>
      <c r="B158" s="59"/>
      <c r="C158" s="60"/>
      <c r="D158" s="60"/>
    </row>
    <row r="159" spans="1:4" hidden="1" x14ac:dyDescent="0.25">
      <c r="A159" s="134"/>
      <c r="B159" s="59"/>
      <c r="C159" s="60"/>
      <c r="D159" s="60"/>
    </row>
    <row r="160" spans="1:4" hidden="1" x14ac:dyDescent="0.25">
      <c r="A160" s="134"/>
      <c r="B160" s="59"/>
      <c r="C160" s="60"/>
      <c r="D160" s="60"/>
    </row>
    <row r="161" spans="1:4" hidden="1" x14ac:dyDescent="0.25">
      <c r="A161" s="138"/>
      <c r="B161" s="59"/>
      <c r="C161" s="60"/>
      <c r="D161" s="60"/>
    </row>
    <row r="162" spans="1:4" ht="15.75" hidden="1" thickBot="1" x14ac:dyDescent="0.3">
      <c r="B162" s="62"/>
      <c r="C162" s="63"/>
      <c r="D162" s="63"/>
    </row>
    <row r="163" spans="1:4" hidden="1" x14ac:dyDescent="0.25">
      <c r="B163" s="57"/>
      <c r="C163" s="58"/>
      <c r="D163" s="58"/>
    </row>
    <row r="164" spans="1:4" hidden="1" x14ac:dyDescent="0.25">
      <c r="A164" s="133" t="str">
        <f>+$A$4</f>
        <v>2017-2018</v>
      </c>
      <c r="B164" s="59"/>
      <c r="C164" s="60"/>
      <c r="D164" s="60"/>
    </row>
    <row r="165" spans="1:4" hidden="1" x14ac:dyDescent="0.25">
      <c r="A165" s="134"/>
      <c r="B165" s="59"/>
      <c r="C165" s="60"/>
      <c r="D165" s="60"/>
    </row>
    <row r="166" spans="1:4" hidden="1" x14ac:dyDescent="0.25">
      <c r="A166" s="134"/>
      <c r="B166" s="59"/>
      <c r="C166" s="60"/>
      <c r="D166" s="60"/>
    </row>
    <row r="167" spans="1:4" hidden="1" x14ac:dyDescent="0.25">
      <c r="A167" s="134"/>
      <c r="B167" s="59"/>
      <c r="C167" s="60"/>
      <c r="D167" s="60"/>
    </row>
    <row r="168" spans="1:4" hidden="1" x14ac:dyDescent="0.25">
      <c r="A168" s="134"/>
      <c r="B168" s="59"/>
      <c r="C168" s="60"/>
      <c r="D168" s="60"/>
    </row>
    <row r="169" spans="1:4" hidden="1" x14ac:dyDescent="0.25">
      <c r="A169" s="134"/>
      <c r="B169" s="59"/>
      <c r="C169" s="60"/>
      <c r="D169" s="60"/>
    </row>
    <row r="170" spans="1:4" hidden="1" x14ac:dyDescent="0.25">
      <c r="A170" s="138">
        <f>+$A$10</f>
        <v>2016</v>
      </c>
      <c r="B170" s="59"/>
      <c r="C170" s="60"/>
      <c r="D170" s="60"/>
    </row>
    <row r="171" spans="1:4" hidden="1" x14ac:dyDescent="0.25">
      <c r="A171" s="139"/>
      <c r="B171" s="59"/>
      <c r="C171" s="60"/>
      <c r="D171" s="60"/>
    </row>
    <row r="172" spans="1:4" hidden="1" x14ac:dyDescent="0.25">
      <c r="A172" s="139"/>
      <c r="B172" s="59"/>
      <c r="C172" s="60"/>
      <c r="D172" s="60"/>
    </row>
    <row r="173" spans="1:4" hidden="1" x14ac:dyDescent="0.25">
      <c r="A173" s="139"/>
      <c r="B173" s="59"/>
      <c r="C173" s="60"/>
      <c r="D173" s="60"/>
    </row>
    <row r="174" spans="1:4" hidden="1" x14ac:dyDescent="0.25">
      <c r="A174" s="139"/>
      <c r="B174" s="59"/>
      <c r="C174" s="60"/>
      <c r="D174" s="60"/>
    </row>
    <row r="175" spans="1:4" hidden="1" x14ac:dyDescent="0.25">
      <c r="A175" s="133"/>
      <c r="B175" s="59"/>
      <c r="C175" s="60"/>
      <c r="D175" s="60"/>
    </row>
    <row r="176" spans="1:4" hidden="1" x14ac:dyDescent="0.25">
      <c r="A176" s="134" t="str">
        <f>+$A$16</f>
        <v>2013-2014-2015</v>
      </c>
      <c r="B176" s="59"/>
      <c r="C176" s="60"/>
      <c r="D176" s="60"/>
    </row>
    <row r="177" spans="1:4" hidden="1" x14ac:dyDescent="0.25">
      <c r="A177" s="134"/>
      <c r="B177" s="59"/>
      <c r="C177" s="60"/>
      <c r="D177" s="60"/>
    </row>
    <row r="178" spans="1:4" hidden="1" x14ac:dyDescent="0.25">
      <c r="A178" s="134"/>
      <c r="B178" s="59"/>
      <c r="C178" s="60"/>
      <c r="D178" s="60"/>
    </row>
    <row r="179" spans="1:4" hidden="1" x14ac:dyDescent="0.25">
      <c r="A179" s="134"/>
      <c r="B179" s="59"/>
      <c r="C179" s="60"/>
      <c r="D179" s="60"/>
    </row>
    <row r="180" spans="1:4" hidden="1" x14ac:dyDescent="0.25">
      <c r="A180" s="134"/>
      <c r="B180" s="59"/>
      <c r="C180" s="60"/>
      <c r="D180" s="60"/>
    </row>
    <row r="181" spans="1:4" hidden="1" x14ac:dyDescent="0.25">
      <c r="A181" s="138"/>
      <c r="B181" s="59"/>
      <c r="C181" s="60"/>
      <c r="D181" s="60"/>
    </row>
    <row r="182" spans="1:4" ht="15.75" hidden="1" thickBot="1" x14ac:dyDescent="0.3">
      <c r="B182" s="62"/>
      <c r="C182" s="63"/>
      <c r="D182" s="63"/>
    </row>
    <row r="183" spans="1:4" hidden="1" x14ac:dyDescent="0.25">
      <c r="B183" s="57"/>
      <c r="C183" s="58"/>
      <c r="D183" s="58"/>
    </row>
    <row r="184" spans="1:4" hidden="1" x14ac:dyDescent="0.25">
      <c r="A184" s="133" t="str">
        <f>+$A$4</f>
        <v>2017-2018</v>
      </c>
      <c r="B184" s="59"/>
      <c r="C184" s="60"/>
      <c r="D184" s="60"/>
    </row>
    <row r="185" spans="1:4" hidden="1" x14ac:dyDescent="0.25">
      <c r="A185" s="134"/>
      <c r="B185" s="59"/>
      <c r="C185" s="60"/>
      <c r="D185" s="60"/>
    </row>
    <row r="186" spans="1:4" hidden="1" x14ac:dyDescent="0.25">
      <c r="A186" s="134"/>
      <c r="B186" s="59"/>
      <c r="C186" s="60"/>
      <c r="D186" s="60"/>
    </row>
    <row r="187" spans="1:4" hidden="1" x14ac:dyDescent="0.25">
      <c r="A187" s="134"/>
      <c r="B187" s="59"/>
      <c r="C187" s="60"/>
      <c r="D187" s="60"/>
    </row>
    <row r="188" spans="1:4" hidden="1" x14ac:dyDescent="0.25">
      <c r="A188" s="134"/>
      <c r="B188" s="59"/>
      <c r="C188" s="60"/>
      <c r="D188" s="60"/>
    </row>
    <row r="189" spans="1:4" hidden="1" x14ac:dyDescent="0.25">
      <c r="A189" s="134"/>
      <c r="B189" s="59"/>
      <c r="C189" s="60"/>
      <c r="D189" s="60"/>
    </row>
    <row r="190" spans="1:4" hidden="1" x14ac:dyDescent="0.25">
      <c r="A190" s="138">
        <f>+$A$10</f>
        <v>2016</v>
      </c>
      <c r="B190" s="59"/>
      <c r="C190" s="60"/>
      <c r="D190" s="60"/>
    </row>
    <row r="191" spans="1:4" hidden="1" x14ac:dyDescent="0.25">
      <c r="A191" s="139"/>
      <c r="B191" s="59"/>
      <c r="C191" s="60"/>
      <c r="D191" s="60"/>
    </row>
    <row r="192" spans="1:4" hidden="1" x14ac:dyDescent="0.25">
      <c r="A192" s="139"/>
      <c r="B192" s="59"/>
      <c r="C192" s="60"/>
      <c r="D192" s="60"/>
    </row>
    <row r="193" spans="1:4" hidden="1" x14ac:dyDescent="0.25">
      <c r="A193" s="139"/>
      <c r="B193" s="59"/>
      <c r="C193" s="60"/>
      <c r="D193" s="60"/>
    </row>
    <row r="194" spans="1:4" hidden="1" x14ac:dyDescent="0.25">
      <c r="A194" s="139"/>
      <c r="B194" s="59"/>
      <c r="C194" s="60"/>
      <c r="D194" s="60"/>
    </row>
    <row r="195" spans="1:4" hidden="1" x14ac:dyDescent="0.25">
      <c r="A195" s="133"/>
      <c r="B195" s="59"/>
      <c r="C195" s="60"/>
      <c r="D195" s="60"/>
    </row>
    <row r="196" spans="1:4" hidden="1" x14ac:dyDescent="0.25">
      <c r="A196" s="134" t="str">
        <f>+$A$16</f>
        <v>2013-2014-2015</v>
      </c>
      <c r="B196" s="59"/>
      <c r="C196" s="60"/>
      <c r="D196" s="60"/>
    </row>
    <row r="197" spans="1:4" hidden="1" x14ac:dyDescent="0.25">
      <c r="A197" s="134"/>
      <c r="B197" s="59"/>
      <c r="C197" s="60"/>
      <c r="D197" s="60"/>
    </row>
    <row r="198" spans="1:4" hidden="1" x14ac:dyDescent="0.25">
      <c r="A198" s="134"/>
      <c r="B198" s="59"/>
      <c r="C198" s="60"/>
      <c r="D198" s="60"/>
    </row>
    <row r="199" spans="1:4" hidden="1" x14ac:dyDescent="0.25">
      <c r="A199" s="134"/>
      <c r="B199" s="59"/>
      <c r="C199" s="60"/>
      <c r="D199" s="60"/>
    </row>
    <row r="200" spans="1:4" hidden="1" x14ac:dyDescent="0.25">
      <c r="A200" s="134"/>
      <c r="B200" s="59"/>
      <c r="C200" s="60"/>
      <c r="D200" s="60"/>
    </row>
    <row r="201" spans="1:4" hidden="1" x14ac:dyDescent="0.25">
      <c r="A201" s="138"/>
      <c r="B201" s="59"/>
      <c r="C201" s="60"/>
      <c r="D201" s="60"/>
    </row>
    <row r="202" spans="1:4" ht="15.75" hidden="1" thickBot="1" x14ac:dyDescent="0.3">
      <c r="B202" s="62"/>
      <c r="C202" s="63"/>
      <c r="D202" s="63"/>
    </row>
    <row r="203" spans="1:4" hidden="1" x14ac:dyDescent="0.25">
      <c r="B203" s="57"/>
      <c r="C203" s="58"/>
      <c r="D203" s="58"/>
    </row>
    <row r="204" spans="1:4" hidden="1" x14ac:dyDescent="0.25">
      <c r="A204" s="133" t="str">
        <f>+$A$4</f>
        <v>2017-2018</v>
      </c>
      <c r="B204" s="59"/>
      <c r="C204" s="60"/>
      <c r="D204" s="60"/>
    </row>
    <row r="205" spans="1:4" hidden="1" x14ac:dyDescent="0.25">
      <c r="A205" s="134"/>
      <c r="B205" s="59"/>
      <c r="C205" s="60"/>
      <c r="D205" s="60"/>
    </row>
    <row r="206" spans="1:4" hidden="1" x14ac:dyDescent="0.25">
      <c r="A206" s="134"/>
      <c r="B206" s="59"/>
      <c r="C206" s="60"/>
      <c r="D206" s="60"/>
    </row>
    <row r="207" spans="1:4" hidden="1" x14ac:dyDescent="0.25">
      <c r="A207" s="134"/>
      <c r="B207" s="59"/>
      <c r="C207" s="60"/>
      <c r="D207" s="60"/>
    </row>
    <row r="208" spans="1:4" hidden="1" x14ac:dyDescent="0.25">
      <c r="A208" s="134"/>
      <c r="B208" s="59"/>
      <c r="C208" s="60"/>
      <c r="D208" s="60"/>
    </row>
    <row r="209" spans="1:4" hidden="1" x14ac:dyDescent="0.25">
      <c r="A209" s="134"/>
      <c r="B209" s="59"/>
      <c r="C209" s="60"/>
      <c r="D209" s="60"/>
    </row>
    <row r="210" spans="1:4" hidden="1" x14ac:dyDescent="0.25">
      <c r="A210" s="138">
        <f>+$A$10</f>
        <v>2016</v>
      </c>
      <c r="B210" s="59"/>
      <c r="C210" s="60"/>
      <c r="D210" s="60"/>
    </row>
    <row r="211" spans="1:4" hidden="1" x14ac:dyDescent="0.25">
      <c r="A211" s="139"/>
      <c r="B211" s="59"/>
      <c r="C211" s="60"/>
      <c r="D211" s="60"/>
    </row>
    <row r="212" spans="1:4" hidden="1" x14ac:dyDescent="0.25">
      <c r="A212" s="139"/>
      <c r="B212" s="59"/>
      <c r="C212" s="60"/>
      <c r="D212" s="60"/>
    </row>
    <row r="213" spans="1:4" hidden="1" x14ac:dyDescent="0.25">
      <c r="A213" s="139"/>
      <c r="B213" s="59"/>
      <c r="C213" s="60"/>
      <c r="D213" s="60"/>
    </row>
    <row r="214" spans="1:4" hidden="1" x14ac:dyDescent="0.25">
      <c r="A214" s="139"/>
      <c r="B214" s="59"/>
      <c r="C214" s="60"/>
      <c r="D214" s="60"/>
    </row>
    <row r="215" spans="1:4" hidden="1" x14ac:dyDescent="0.25">
      <c r="A215" s="133"/>
      <c r="B215" s="59"/>
      <c r="C215" s="60"/>
      <c r="D215" s="60"/>
    </row>
    <row r="216" spans="1:4" hidden="1" x14ac:dyDescent="0.25">
      <c r="A216" s="134" t="str">
        <f>+$A$16</f>
        <v>2013-2014-2015</v>
      </c>
      <c r="B216" s="59"/>
      <c r="C216" s="60"/>
      <c r="D216" s="60"/>
    </row>
    <row r="217" spans="1:4" hidden="1" x14ac:dyDescent="0.25">
      <c r="A217" s="134"/>
      <c r="B217" s="59"/>
      <c r="C217" s="60"/>
      <c r="D217" s="60"/>
    </row>
    <row r="218" spans="1:4" hidden="1" x14ac:dyDescent="0.25">
      <c r="A218" s="134"/>
      <c r="B218" s="59"/>
      <c r="C218" s="60"/>
      <c r="D218" s="60"/>
    </row>
    <row r="219" spans="1:4" hidden="1" x14ac:dyDescent="0.25">
      <c r="A219" s="134"/>
      <c r="B219" s="59"/>
      <c r="C219" s="60"/>
      <c r="D219" s="60"/>
    </row>
    <row r="220" spans="1:4" hidden="1" x14ac:dyDescent="0.25">
      <c r="A220" s="134"/>
      <c r="B220" s="59"/>
      <c r="C220" s="60"/>
      <c r="D220" s="60"/>
    </row>
    <row r="221" spans="1:4" hidden="1" x14ac:dyDescent="0.25">
      <c r="A221" s="138"/>
      <c r="B221" s="59"/>
      <c r="C221" s="60"/>
      <c r="D221" s="60"/>
    </row>
    <row r="222" spans="1:4" ht="15.75" hidden="1" thickBot="1" x14ac:dyDescent="0.3">
      <c r="B222" s="62"/>
      <c r="C222" s="63"/>
      <c r="D222" s="63"/>
    </row>
    <row r="223" spans="1:4" hidden="1" x14ac:dyDescent="0.25">
      <c r="B223" s="57"/>
      <c r="C223" s="58"/>
      <c r="D223" s="58"/>
    </row>
    <row r="224" spans="1:4" hidden="1" x14ac:dyDescent="0.25">
      <c r="A224" s="133" t="str">
        <f>+$A$4</f>
        <v>2017-2018</v>
      </c>
      <c r="B224" s="59"/>
      <c r="C224" s="60"/>
      <c r="D224" s="60"/>
    </row>
    <row r="225" spans="1:4" hidden="1" x14ac:dyDescent="0.25">
      <c r="A225" s="134"/>
      <c r="B225" s="59"/>
      <c r="C225" s="60"/>
      <c r="D225" s="60"/>
    </row>
    <row r="226" spans="1:4" hidden="1" x14ac:dyDescent="0.25">
      <c r="A226" s="134"/>
      <c r="B226" s="59"/>
      <c r="C226" s="60"/>
      <c r="D226" s="60"/>
    </row>
    <row r="227" spans="1:4" hidden="1" x14ac:dyDescent="0.25">
      <c r="A227" s="134"/>
      <c r="B227" s="59"/>
      <c r="C227" s="60"/>
      <c r="D227" s="60"/>
    </row>
    <row r="228" spans="1:4" hidden="1" x14ac:dyDescent="0.25">
      <c r="A228" s="134"/>
      <c r="B228" s="59"/>
      <c r="C228" s="60"/>
      <c r="D228" s="60"/>
    </row>
    <row r="229" spans="1:4" hidden="1" x14ac:dyDescent="0.25">
      <c r="A229" s="134"/>
      <c r="B229" s="59"/>
      <c r="C229" s="60"/>
      <c r="D229" s="60"/>
    </row>
    <row r="230" spans="1:4" hidden="1" x14ac:dyDescent="0.25">
      <c r="A230" s="138">
        <f>+$A$10</f>
        <v>2016</v>
      </c>
      <c r="B230" s="59"/>
      <c r="C230" s="60"/>
      <c r="D230" s="60"/>
    </row>
    <row r="231" spans="1:4" hidden="1" x14ac:dyDescent="0.25">
      <c r="A231" s="139"/>
      <c r="B231" s="59"/>
      <c r="C231" s="60"/>
      <c r="D231" s="60"/>
    </row>
    <row r="232" spans="1:4" hidden="1" x14ac:dyDescent="0.25">
      <c r="A232" s="139"/>
      <c r="B232" s="59"/>
      <c r="C232" s="60"/>
      <c r="D232" s="60"/>
    </row>
    <row r="233" spans="1:4" hidden="1" x14ac:dyDescent="0.25">
      <c r="A233" s="139"/>
      <c r="B233" s="59"/>
      <c r="C233" s="60"/>
      <c r="D233" s="60"/>
    </row>
    <row r="234" spans="1:4" hidden="1" x14ac:dyDescent="0.25">
      <c r="A234" s="139"/>
      <c r="B234" s="59"/>
      <c r="C234" s="60"/>
      <c r="D234" s="60"/>
    </row>
    <row r="235" spans="1:4" hidden="1" x14ac:dyDescent="0.25">
      <c r="A235" s="133"/>
      <c r="B235" s="59"/>
      <c r="C235" s="60"/>
      <c r="D235" s="60"/>
    </row>
    <row r="236" spans="1:4" hidden="1" x14ac:dyDescent="0.25">
      <c r="A236" s="134" t="str">
        <f>+$A$16</f>
        <v>2013-2014-2015</v>
      </c>
      <c r="B236" s="59"/>
      <c r="C236" s="60"/>
      <c r="D236" s="60"/>
    </row>
    <row r="237" spans="1:4" hidden="1" x14ac:dyDescent="0.25">
      <c r="A237" s="134"/>
      <c r="B237" s="59"/>
      <c r="C237" s="60"/>
      <c r="D237" s="60"/>
    </row>
    <row r="238" spans="1:4" hidden="1" x14ac:dyDescent="0.25">
      <c r="A238" s="134"/>
      <c r="B238" s="59"/>
      <c r="C238" s="60"/>
      <c r="D238" s="60"/>
    </row>
    <row r="239" spans="1:4" hidden="1" x14ac:dyDescent="0.25">
      <c r="A239" s="134"/>
      <c r="B239" s="59"/>
      <c r="C239" s="60"/>
      <c r="D239" s="60"/>
    </row>
    <row r="240" spans="1:4" hidden="1" x14ac:dyDescent="0.25">
      <c r="A240" s="134"/>
      <c r="B240" s="59"/>
      <c r="C240" s="60"/>
      <c r="D240" s="60"/>
    </row>
    <row r="241" spans="1:4" hidden="1" x14ac:dyDescent="0.25">
      <c r="A241" s="138"/>
      <c r="B241" s="59"/>
      <c r="C241" s="60"/>
      <c r="D241" s="60"/>
    </row>
    <row r="242" spans="1:4" ht="15.75" hidden="1" thickBot="1" x14ac:dyDescent="0.3">
      <c r="B242" s="62"/>
      <c r="C242" s="63"/>
      <c r="D242" s="63"/>
    </row>
    <row r="243" spans="1:4" hidden="1" x14ac:dyDescent="0.25">
      <c r="B243" s="57"/>
      <c r="C243" s="58"/>
      <c r="D243" s="58"/>
    </row>
    <row r="244" spans="1:4" hidden="1" x14ac:dyDescent="0.25">
      <c r="A244" s="133" t="str">
        <f>+$A$4</f>
        <v>2017-2018</v>
      </c>
      <c r="B244" s="59"/>
      <c r="C244" s="60"/>
      <c r="D244" s="60"/>
    </row>
    <row r="245" spans="1:4" hidden="1" x14ac:dyDescent="0.25">
      <c r="A245" s="134"/>
      <c r="B245" s="59"/>
      <c r="C245" s="60"/>
      <c r="D245" s="60"/>
    </row>
    <row r="246" spans="1:4" hidden="1" x14ac:dyDescent="0.25">
      <c r="A246" s="134"/>
      <c r="B246" s="59"/>
      <c r="C246" s="60"/>
      <c r="D246" s="60"/>
    </row>
    <row r="247" spans="1:4" hidden="1" x14ac:dyDescent="0.25">
      <c r="A247" s="134"/>
      <c r="B247" s="59"/>
      <c r="C247" s="60"/>
      <c r="D247" s="60"/>
    </row>
    <row r="248" spans="1:4" hidden="1" x14ac:dyDescent="0.25">
      <c r="A248" s="134"/>
      <c r="B248" s="59"/>
      <c r="C248" s="60"/>
      <c r="D248" s="60"/>
    </row>
    <row r="249" spans="1:4" hidden="1" x14ac:dyDescent="0.25">
      <c r="A249" s="134"/>
      <c r="B249" s="59"/>
      <c r="C249" s="60"/>
      <c r="D249" s="60"/>
    </row>
    <row r="250" spans="1:4" hidden="1" x14ac:dyDescent="0.25">
      <c r="A250" s="138">
        <f>+$A$10</f>
        <v>2016</v>
      </c>
      <c r="B250" s="59"/>
      <c r="C250" s="60"/>
      <c r="D250" s="60"/>
    </row>
    <row r="251" spans="1:4" hidden="1" x14ac:dyDescent="0.25">
      <c r="A251" s="139"/>
      <c r="B251" s="59"/>
      <c r="C251" s="60"/>
      <c r="D251" s="60"/>
    </row>
    <row r="252" spans="1:4" hidden="1" x14ac:dyDescent="0.25">
      <c r="A252" s="139"/>
      <c r="B252" s="59"/>
      <c r="C252" s="60"/>
      <c r="D252" s="60"/>
    </row>
    <row r="253" spans="1:4" hidden="1" x14ac:dyDescent="0.25">
      <c r="A253" s="139"/>
      <c r="B253" s="59"/>
      <c r="C253" s="60"/>
      <c r="D253" s="60"/>
    </row>
    <row r="254" spans="1:4" hidden="1" x14ac:dyDescent="0.25">
      <c r="A254" s="139"/>
      <c r="B254" s="59"/>
      <c r="C254" s="60"/>
      <c r="D254" s="60"/>
    </row>
    <row r="255" spans="1:4" hidden="1" x14ac:dyDescent="0.25">
      <c r="A255" s="133"/>
      <c r="B255" s="59"/>
      <c r="C255" s="60"/>
      <c r="D255" s="60"/>
    </row>
    <row r="256" spans="1:4" hidden="1" x14ac:dyDescent="0.25">
      <c r="A256" s="134" t="str">
        <f>+$A$16</f>
        <v>2013-2014-2015</v>
      </c>
      <c r="B256" s="59"/>
      <c r="C256" s="60"/>
      <c r="D256" s="60"/>
    </row>
    <row r="257" spans="1:4" hidden="1" x14ac:dyDescent="0.25">
      <c r="A257" s="134"/>
      <c r="B257" s="59"/>
      <c r="C257" s="60"/>
      <c r="D257" s="60"/>
    </row>
    <row r="258" spans="1:4" hidden="1" x14ac:dyDescent="0.25">
      <c r="A258" s="134"/>
      <c r="B258" s="59"/>
      <c r="C258" s="60"/>
      <c r="D258" s="60"/>
    </row>
    <row r="259" spans="1:4" hidden="1" x14ac:dyDescent="0.25">
      <c r="A259" s="134"/>
      <c r="B259" s="59"/>
      <c r="C259" s="60"/>
      <c r="D259" s="60"/>
    </row>
    <row r="260" spans="1:4" hidden="1" x14ac:dyDescent="0.25">
      <c r="A260" s="134"/>
      <c r="B260" s="59"/>
      <c r="C260" s="60"/>
      <c r="D260" s="60"/>
    </row>
    <row r="261" spans="1:4" hidden="1" x14ac:dyDescent="0.25">
      <c r="A261" s="138"/>
      <c r="B261" s="59"/>
      <c r="C261" s="60"/>
      <c r="D261" s="60"/>
    </row>
    <row r="262" spans="1:4" ht="15.75" hidden="1" thickBot="1" x14ac:dyDescent="0.3">
      <c r="B262" s="62"/>
      <c r="C262" s="63"/>
      <c r="D262" s="63"/>
    </row>
    <row r="263" spans="1:4" hidden="1" x14ac:dyDescent="0.25">
      <c r="B263" s="57"/>
      <c r="C263" s="58"/>
      <c r="D263" s="58"/>
    </row>
    <row r="264" spans="1:4" hidden="1" x14ac:dyDescent="0.25">
      <c r="A264" s="133" t="str">
        <f>+$A$4</f>
        <v>2017-2018</v>
      </c>
      <c r="B264" s="59"/>
      <c r="C264" s="60"/>
      <c r="D264" s="60"/>
    </row>
    <row r="265" spans="1:4" hidden="1" x14ac:dyDescent="0.25">
      <c r="A265" s="134"/>
      <c r="B265" s="59"/>
      <c r="C265" s="60"/>
      <c r="D265" s="60"/>
    </row>
    <row r="266" spans="1:4" hidden="1" x14ac:dyDescent="0.25">
      <c r="A266" s="134"/>
      <c r="B266" s="59"/>
      <c r="C266" s="60"/>
      <c r="D266" s="60"/>
    </row>
    <row r="267" spans="1:4" hidden="1" x14ac:dyDescent="0.25">
      <c r="A267" s="134"/>
      <c r="B267" s="59"/>
      <c r="C267" s="60"/>
      <c r="D267" s="60"/>
    </row>
    <row r="268" spans="1:4" hidden="1" x14ac:dyDescent="0.25">
      <c r="A268" s="134"/>
      <c r="B268" s="59"/>
      <c r="C268" s="60"/>
      <c r="D268" s="60"/>
    </row>
    <row r="269" spans="1:4" hidden="1" x14ac:dyDescent="0.25">
      <c r="A269" s="134"/>
      <c r="B269" s="59"/>
      <c r="C269" s="60"/>
      <c r="D269" s="60"/>
    </row>
    <row r="270" spans="1:4" hidden="1" x14ac:dyDescent="0.25">
      <c r="A270" s="138">
        <f>+$A$10</f>
        <v>2016</v>
      </c>
      <c r="B270" s="59"/>
      <c r="C270" s="60"/>
      <c r="D270" s="60"/>
    </row>
    <row r="271" spans="1:4" hidden="1" x14ac:dyDescent="0.25">
      <c r="A271" s="139"/>
      <c r="B271" s="59"/>
      <c r="C271" s="60"/>
      <c r="D271" s="60"/>
    </row>
    <row r="272" spans="1:4" hidden="1" x14ac:dyDescent="0.25">
      <c r="A272" s="139"/>
      <c r="B272" s="59"/>
      <c r="C272" s="60"/>
      <c r="D272" s="60"/>
    </row>
    <row r="273" spans="1:4" hidden="1" x14ac:dyDescent="0.25">
      <c r="A273" s="139"/>
      <c r="B273" s="59"/>
      <c r="C273" s="60"/>
      <c r="D273" s="60"/>
    </row>
    <row r="274" spans="1:4" hidden="1" x14ac:dyDescent="0.25">
      <c r="A274" s="139"/>
      <c r="B274" s="59"/>
      <c r="C274" s="60"/>
      <c r="D274" s="60"/>
    </row>
    <row r="275" spans="1:4" hidden="1" x14ac:dyDescent="0.25">
      <c r="A275" s="133"/>
      <c r="B275" s="59"/>
      <c r="C275" s="60"/>
      <c r="D275" s="60"/>
    </row>
    <row r="276" spans="1:4" hidden="1" x14ac:dyDescent="0.25">
      <c r="A276" s="134" t="str">
        <f>+$A$16</f>
        <v>2013-2014-2015</v>
      </c>
      <c r="B276" s="59"/>
      <c r="C276" s="60"/>
      <c r="D276" s="60"/>
    </row>
    <row r="277" spans="1:4" hidden="1" x14ac:dyDescent="0.25">
      <c r="A277" s="134"/>
      <c r="B277" s="59"/>
      <c r="C277" s="60"/>
      <c r="D277" s="60"/>
    </row>
    <row r="278" spans="1:4" hidden="1" x14ac:dyDescent="0.25">
      <c r="A278" s="134"/>
      <c r="B278" s="59"/>
      <c r="C278" s="60"/>
      <c r="D278" s="60"/>
    </row>
    <row r="279" spans="1:4" hidden="1" x14ac:dyDescent="0.25">
      <c r="A279" s="134"/>
      <c r="B279" s="59"/>
      <c r="C279" s="60"/>
      <c r="D279" s="60"/>
    </row>
    <row r="280" spans="1:4" hidden="1" x14ac:dyDescent="0.25">
      <c r="A280" s="134"/>
      <c r="B280" s="59"/>
      <c r="C280" s="60"/>
      <c r="D280" s="60"/>
    </row>
    <row r="281" spans="1:4" hidden="1" x14ac:dyDescent="0.25">
      <c r="A281" s="138"/>
      <c r="B281" s="59"/>
      <c r="C281" s="60"/>
      <c r="D281" s="60"/>
    </row>
    <row r="282" spans="1:4" ht="15.75" hidden="1" thickBot="1" x14ac:dyDescent="0.3">
      <c r="B282" s="62"/>
      <c r="C282" s="63"/>
      <c r="D282" s="63"/>
    </row>
    <row r="283" spans="1:4" hidden="1" x14ac:dyDescent="0.25">
      <c r="B283" s="57"/>
      <c r="C283" s="58"/>
      <c r="D283" s="58"/>
    </row>
    <row r="284" spans="1:4" hidden="1" x14ac:dyDescent="0.25">
      <c r="A284" s="133" t="str">
        <f>+$A$4</f>
        <v>2017-2018</v>
      </c>
      <c r="B284" s="59"/>
      <c r="C284" s="60"/>
      <c r="D284" s="60"/>
    </row>
    <row r="285" spans="1:4" hidden="1" x14ac:dyDescent="0.25">
      <c r="A285" s="134"/>
      <c r="B285" s="59"/>
      <c r="C285" s="60"/>
      <c r="D285" s="60"/>
    </row>
    <row r="286" spans="1:4" hidden="1" x14ac:dyDescent="0.25">
      <c r="A286" s="134"/>
      <c r="B286" s="59"/>
      <c r="C286" s="60"/>
      <c r="D286" s="60"/>
    </row>
    <row r="287" spans="1:4" hidden="1" x14ac:dyDescent="0.25">
      <c r="A287" s="134"/>
      <c r="B287" s="59"/>
      <c r="C287" s="60"/>
      <c r="D287" s="60"/>
    </row>
    <row r="288" spans="1:4" hidden="1" x14ac:dyDescent="0.25">
      <c r="A288" s="134"/>
      <c r="B288" s="59"/>
      <c r="C288" s="60"/>
      <c r="D288" s="60"/>
    </row>
    <row r="289" spans="1:4" hidden="1" x14ac:dyDescent="0.25">
      <c r="A289" s="134"/>
      <c r="B289" s="59"/>
      <c r="C289" s="60"/>
      <c r="D289" s="60"/>
    </row>
    <row r="290" spans="1:4" hidden="1" x14ac:dyDescent="0.25">
      <c r="A290" s="138">
        <f>+$A$10</f>
        <v>2016</v>
      </c>
      <c r="B290" s="59"/>
      <c r="C290" s="60"/>
      <c r="D290" s="60"/>
    </row>
    <row r="291" spans="1:4" hidden="1" x14ac:dyDescent="0.25">
      <c r="A291" s="139"/>
      <c r="B291" s="59"/>
      <c r="C291" s="60"/>
      <c r="D291" s="60"/>
    </row>
    <row r="292" spans="1:4" hidden="1" x14ac:dyDescent="0.25">
      <c r="A292" s="139"/>
      <c r="B292" s="59"/>
      <c r="C292" s="60"/>
      <c r="D292" s="60"/>
    </row>
    <row r="293" spans="1:4" hidden="1" x14ac:dyDescent="0.25">
      <c r="A293" s="139"/>
      <c r="B293" s="59"/>
      <c r="C293" s="60"/>
      <c r="D293" s="60"/>
    </row>
    <row r="294" spans="1:4" hidden="1" x14ac:dyDescent="0.25">
      <c r="A294" s="139"/>
      <c r="B294" s="59"/>
      <c r="C294" s="60"/>
      <c r="D294" s="60"/>
    </row>
    <row r="295" spans="1:4" hidden="1" x14ac:dyDescent="0.25">
      <c r="A295" s="133"/>
      <c r="B295" s="59"/>
      <c r="C295" s="60"/>
      <c r="D295" s="60"/>
    </row>
    <row r="296" spans="1:4" hidden="1" x14ac:dyDescent="0.25">
      <c r="A296" s="134" t="str">
        <f>+$A$16</f>
        <v>2013-2014-2015</v>
      </c>
      <c r="B296" s="59"/>
      <c r="C296" s="60"/>
      <c r="D296" s="60"/>
    </row>
    <row r="297" spans="1:4" hidden="1" x14ac:dyDescent="0.25">
      <c r="A297" s="134"/>
      <c r="B297" s="59"/>
      <c r="C297" s="60"/>
      <c r="D297" s="60"/>
    </row>
    <row r="298" spans="1:4" hidden="1" x14ac:dyDescent="0.25">
      <c r="A298" s="134"/>
      <c r="B298" s="59"/>
      <c r="C298" s="60"/>
      <c r="D298" s="60"/>
    </row>
    <row r="299" spans="1:4" hidden="1" x14ac:dyDescent="0.25">
      <c r="A299" s="134"/>
      <c r="B299" s="59"/>
      <c r="C299" s="60"/>
      <c r="D299" s="60"/>
    </row>
    <row r="300" spans="1:4" hidden="1" x14ac:dyDescent="0.25">
      <c r="A300" s="134"/>
      <c r="B300" s="59"/>
      <c r="C300" s="60"/>
      <c r="D300" s="60"/>
    </row>
    <row r="301" spans="1:4" hidden="1" x14ac:dyDescent="0.25">
      <c r="A301" s="138"/>
      <c r="B301" s="59"/>
      <c r="C301" s="60"/>
      <c r="D301" s="60"/>
    </row>
    <row r="302" spans="1:4" ht="15.75" hidden="1" thickBot="1" x14ac:dyDescent="0.3">
      <c r="B302" s="62"/>
      <c r="C302" s="63"/>
      <c r="D302" s="63"/>
    </row>
    <row r="303" spans="1:4" hidden="1" x14ac:dyDescent="0.25">
      <c r="B303" s="57"/>
      <c r="C303" s="58"/>
      <c r="D303" s="58"/>
    </row>
    <row r="304" spans="1:4" hidden="1" x14ac:dyDescent="0.25">
      <c r="A304" s="133" t="str">
        <f>+$A$4</f>
        <v>2017-2018</v>
      </c>
      <c r="B304" s="59"/>
      <c r="C304" s="60"/>
      <c r="D304" s="60"/>
    </row>
    <row r="305" spans="1:4" hidden="1" x14ac:dyDescent="0.25">
      <c r="A305" s="134"/>
      <c r="B305" s="59"/>
      <c r="C305" s="60"/>
      <c r="D305" s="60"/>
    </row>
    <row r="306" spans="1:4" hidden="1" x14ac:dyDescent="0.25">
      <c r="A306" s="134"/>
      <c r="B306" s="59"/>
      <c r="C306" s="60"/>
      <c r="D306" s="60"/>
    </row>
    <row r="307" spans="1:4" hidden="1" x14ac:dyDescent="0.25">
      <c r="A307" s="134"/>
      <c r="B307" s="59"/>
      <c r="C307" s="60"/>
      <c r="D307" s="60"/>
    </row>
    <row r="308" spans="1:4" hidden="1" x14ac:dyDescent="0.25">
      <c r="A308" s="134"/>
      <c r="B308" s="59"/>
      <c r="C308" s="60"/>
      <c r="D308" s="60"/>
    </row>
    <row r="309" spans="1:4" hidden="1" x14ac:dyDescent="0.25">
      <c r="A309" s="134"/>
      <c r="B309" s="59"/>
      <c r="C309" s="60"/>
      <c r="D309" s="60"/>
    </row>
    <row r="310" spans="1:4" hidden="1" x14ac:dyDescent="0.25">
      <c r="A310" s="138">
        <f>+$A$10</f>
        <v>2016</v>
      </c>
      <c r="B310" s="59"/>
      <c r="C310" s="60"/>
      <c r="D310" s="60"/>
    </row>
    <row r="311" spans="1:4" hidden="1" x14ac:dyDescent="0.25">
      <c r="A311" s="139"/>
      <c r="B311" s="59"/>
      <c r="C311" s="60"/>
      <c r="D311" s="60"/>
    </row>
    <row r="312" spans="1:4" hidden="1" x14ac:dyDescent="0.25">
      <c r="A312" s="139"/>
      <c r="B312" s="59"/>
      <c r="C312" s="60"/>
      <c r="D312" s="60"/>
    </row>
    <row r="313" spans="1:4" hidden="1" x14ac:dyDescent="0.25">
      <c r="A313" s="139"/>
      <c r="B313" s="59"/>
      <c r="C313" s="60"/>
      <c r="D313" s="60"/>
    </row>
    <row r="314" spans="1:4" hidden="1" x14ac:dyDescent="0.25">
      <c r="A314" s="139"/>
      <c r="B314" s="59"/>
      <c r="C314" s="60"/>
      <c r="D314" s="60"/>
    </row>
    <row r="315" spans="1:4" hidden="1" x14ac:dyDescent="0.25">
      <c r="A315" s="133"/>
      <c r="B315" s="59"/>
      <c r="C315" s="60"/>
      <c r="D315" s="60"/>
    </row>
    <row r="316" spans="1:4" hidden="1" x14ac:dyDescent="0.25">
      <c r="A316" s="134" t="str">
        <f>+$A$16</f>
        <v>2013-2014-2015</v>
      </c>
      <c r="B316" s="59"/>
      <c r="C316" s="60"/>
      <c r="D316" s="60"/>
    </row>
    <row r="317" spans="1:4" hidden="1" x14ac:dyDescent="0.25">
      <c r="A317" s="134"/>
      <c r="B317" s="59"/>
      <c r="C317" s="60"/>
      <c r="D317" s="60"/>
    </row>
    <row r="318" spans="1:4" hidden="1" x14ac:dyDescent="0.25">
      <c r="A318" s="134"/>
      <c r="B318" s="59"/>
      <c r="C318" s="60"/>
      <c r="D318" s="60"/>
    </row>
    <row r="319" spans="1:4" hidden="1" x14ac:dyDescent="0.25">
      <c r="A319" s="134"/>
      <c r="B319" s="59"/>
      <c r="C319" s="60"/>
      <c r="D319" s="60"/>
    </row>
    <row r="320" spans="1:4" hidden="1" x14ac:dyDescent="0.25">
      <c r="A320" s="134"/>
      <c r="B320" s="59"/>
      <c r="C320" s="60"/>
      <c r="D320" s="60"/>
    </row>
    <row r="321" spans="1:4" hidden="1" x14ac:dyDescent="0.25">
      <c r="A321" s="138"/>
      <c r="B321" s="59"/>
      <c r="C321" s="60"/>
      <c r="D321" s="60"/>
    </row>
    <row r="322" spans="1:4" ht="15.75" hidden="1" thickBot="1" x14ac:dyDescent="0.3">
      <c r="B322" s="62"/>
      <c r="C322" s="63"/>
      <c r="D322" s="63"/>
    </row>
    <row r="323" spans="1:4" hidden="1" x14ac:dyDescent="0.25">
      <c r="B323" s="57"/>
      <c r="C323" s="58"/>
      <c r="D323" s="58"/>
    </row>
    <row r="324" spans="1:4" hidden="1" x14ac:dyDescent="0.25">
      <c r="A324" s="133" t="str">
        <f>+$A$4</f>
        <v>2017-2018</v>
      </c>
      <c r="B324" s="59"/>
      <c r="C324" s="60"/>
      <c r="D324" s="60"/>
    </row>
    <row r="325" spans="1:4" hidden="1" x14ac:dyDescent="0.25">
      <c r="A325" s="134"/>
      <c r="B325" s="59"/>
      <c r="C325" s="60"/>
      <c r="D325" s="60"/>
    </row>
    <row r="326" spans="1:4" hidden="1" x14ac:dyDescent="0.25">
      <c r="A326" s="134"/>
      <c r="B326" s="59"/>
      <c r="C326" s="60"/>
      <c r="D326" s="60"/>
    </row>
    <row r="327" spans="1:4" hidden="1" x14ac:dyDescent="0.25">
      <c r="A327" s="134"/>
      <c r="B327" s="59"/>
      <c r="C327" s="60"/>
      <c r="D327" s="60"/>
    </row>
    <row r="328" spans="1:4" hidden="1" x14ac:dyDescent="0.25">
      <c r="A328" s="134"/>
      <c r="B328" s="59"/>
      <c r="C328" s="60"/>
      <c r="D328" s="60"/>
    </row>
    <row r="329" spans="1:4" hidden="1" x14ac:dyDescent="0.25">
      <c r="A329" s="134"/>
      <c r="B329" s="59"/>
      <c r="C329" s="60"/>
      <c r="D329" s="60"/>
    </row>
    <row r="330" spans="1:4" hidden="1" x14ac:dyDescent="0.25">
      <c r="A330" s="138">
        <f>+$A$10</f>
        <v>2016</v>
      </c>
      <c r="B330" s="59"/>
      <c r="C330" s="60"/>
      <c r="D330" s="60"/>
    </row>
    <row r="331" spans="1:4" hidden="1" x14ac:dyDescent="0.25">
      <c r="A331" s="139"/>
      <c r="B331" s="59"/>
      <c r="C331" s="60"/>
      <c r="D331" s="60"/>
    </row>
    <row r="332" spans="1:4" hidden="1" x14ac:dyDescent="0.25">
      <c r="A332" s="139"/>
      <c r="B332" s="59"/>
      <c r="C332" s="60"/>
      <c r="D332" s="60"/>
    </row>
    <row r="333" spans="1:4" hidden="1" x14ac:dyDescent="0.25">
      <c r="A333" s="139"/>
      <c r="B333" s="59"/>
      <c r="C333" s="60"/>
      <c r="D333" s="60"/>
    </row>
    <row r="334" spans="1:4" hidden="1" x14ac:dyDescent="0.25">
      <c r="A334" s="139"/>
      <c r="B334" s="59"/>
      <c r="C334" s="60"/>
      <c r="D334" s="60"/>
    </row>
    <row r="335" spans="1:4" hidden="1" x14ac:dyDescent="0.25">
      <c r="A335" s="133"/>
      <c r="B335" s="59"/>
      <c r="C335" s="60"/>
      <c r="D335" s="60"/>
    </row>
    <row r="336" spans="1:4" hidden="1" x14ac:dyDescent="0.25">
      <c r="A336" s="134" t="str">
        <f>+$A$16</f>
        <v>2013-2014-2015</v>
      </c>
      <c r="B336" s="59"/>
      <c r="C336" s="60"/>
      <c r="D336" s="60"/>
    </row>
    <row r="337" spans="1:4" hidden="1" x14ac:dyDescent="0.25">
      <c r="A337" s="134"/>
      <c r="B337" s="59"/>
      <c r="C337" s="60"/>
      <c r="D337" s="60"/>
    </row>
    <row r="338" spans="1:4" hidden="1" x14ac:dyDescent="0.25">
      <c r="A338" s="134"/>
      <c r="B338" s="59"/>
      <c r="C338" s="60"/>
      <c r="D338" s="60"/>
    </row>
    <row r="339" spans="1:4" hidden="1" x14ac:dyDescent="0.25">
      <c r="A339" s="134"/>
      <c r="B339" s="59"/>
      <c r="C339" s="60"/>
      <c r="D339" s="60"/>
    </row>
    <row r="340" spans="1:4" hidden="1" x14ac:dyDescent="0.25">
      <c r="A340" s="134"/>
      <c r="B340" s="59"/>
      <c r="C340" s="60"/>
      <c r="D340" s="60"/>
    </row>
    <row r="341" spans="1:4" hidden="1" x14ac:dyDescent="0.25">
      <c r="A341" s="138"/>
      <c r="B341" s="59"/>
      <c r="C341" s="60"/>
      <c r="D341" s="60"/>
    </row>
    <row r="342" spans="1:4" ht="15.75" hidden="1" thickBot="1" x14ac:dyDescent="0.3">
      <c r="B342" s="62"/>
      <c r="C342" s="63"/>
      <c r="D342" s="63"/>
    </row>
    <row r="343" spans="1:4" hidden="1" x14ac:dyDescent="0.25">
      <c r="B343" s="57"/>
      <c r="C343" s="58"/>
      <c r="D343" s="58"/>
    </row>
    <row r="344" spans="1:4" hidden="1" x14ac:dyDescent="0.25">
      <c r="A344" s="133" t="str">
        <f>+$A$4</f>
        <v>2017-2018</v>
      </c>
      <c r="B344" s="59"/>
      <c r="C344" s="60"/>
      <c r="D344" s="60"/>
    </row>
    <row r="345" spans="1:4" hidden="1" x14ac:dyDescent="0.25">
      <c r="A345" s="134"/>
      <c r="B345" s="59"/>
      <c r="C345" s="60"/>
      <c r="D345" s="60"/>
    </row>
    <row r="346" spans="1:4" hidden="1" x14ac:dyDescent="0.25">
      <c r="A346" s="134"/>
      <c r="B346" s="59"/>
      <c r="C346" s="60"/>
      <c r="D346" s="60"/>
    </row>
    <row r="347" spans="1:4" hidden="1" x14ac:dyDescent="0.25">
      <c r="A347" s="134"/>
      <c r="B347" s="59"/>
      <c r="C347" s="60"/>
      <c r="D347" s="60"/>
    </row>
    <row r="348" spans="1:4" hidden="1" x14ac:dyDescent="0.25">
      <c r="A348" s="134"/>
      <c r="B348" s="59"/>
      <c r="C348" s="60"/>
      <c r="D348" s="60"/>
    </row>
    <row r="349" spans="1:4" hidden="1" x14ac:dyDescent="0.25">
      <c r="A349" s="134"/>
      <c r="B349" s="59"/>
      <c r="C349" s="60"/>
      <c r="D349" s="60"/>
    </row>
    <row r="350" spans="1:4" hidden="1" x14ac:dyDescent="0.25">
      <c r="A350" s="138">
        <f>+$A$10</f>
        <v>2016</v>
      </c>
      <c r="B350" s="59"/>
      <c r="C350" s="60"/>
      <c r="D350" s="60"/>
    </row>
    <row r="351" spans="1:4" hidden="1" x14ac:dyDescent="0.25">
      <c r="A351" s="139"/>
      <c r="B351" s="59"/>
      <c r="C351" s="60"/>
      <c r="D351" s="60"/>
    </row>
    <row r="352" spans="1:4" hidden="1" x14ac:dyDescent="0.25">
      <c r="A352" s="139"/>
      <c r="B352" s="59"/>
      <c r="C352" s="60"/>
      <c r="D352" s="60"/>
    </row>
    <row r="353" spans="1:4" hidden="1" x14ac:dyDescent="0.25">
      <c r="A353" s="139"/>
      <c r="B353" s="59"/>
      <c r="C353" s="60"/>
      <c r="D353" s="60"/>
    </row>
    <row r="354" spans="1:4" hidden="1" x14ac:dyDescent="0.25">
      <c r="A354" s="139"/>
      <c r="B354" s="59"/>
      <c r="C354" s="60"/>
      <c r="D354" s="60"/>
    </row>
    <row r="355" spans="1:4" hidden="1" x14ac:dyDescent="0.25">
      <c r="A355" s="133"/>
      <c r="B355" s="59"/>
      <c r="C355" s="60"/>
      <c r="D355" s="60"/>
    </row>
    <row r="356" spans="1:4" hidden="1" x14ac:dyDescent="0.25">
      <c r="A356" s="134" t="str">
        <f>+$A$16</f>
        <v>2013-2014-2015</v>
      </c>
      <c r="B356" s="59"/>
      <c r="C356" s="60"/>
      <c r="D356" s="60"/>
    </row>
    <row r="357" spans="1:4" hidden="1" x14ac:dyDescent="0.25">
      <c r="A357" s="134"/>
      <c r="B357" s="59"/>
      <c r="C357" s="60"/>
      <c r="D357" s="60"/>
    </row>
    <row r="358" spans="1:4" hidden="1" x14ac:dyDescent="0.25">
      <c r="A358" s="134"/>
      <c r="B358" s="59"/>
      <c r="C358" s="60"/>
      <c r="D358" s="60"/>
    </row>
    <row r="359" spans="1:4" hidden="1" x14ac:dyDescent="0.25">
      <c r="A359" s="134"/>
      <c r="B359" s="59"/>
      <c r="C359" s="60"/>
      <c r="D359" s="60"/>
    </row>
    <row r="360" spans="1:4" hidden="1" x14ac:dyDescent="0.25">
      <c r="A360" s="134"/>
      <c r="B360" s="59"/>
      <c r="C360" s="60"/>
      <c r="D360" s="60"/>
    </row>
    <row r="361" spans="1:4" hidden="1" x14ac:dyDescent="0.25">
      <c r="A361" s="138"/>
      <c r="B361" s="59"/>
      <c r="C361" s="60"/>
      <c r="D361" s="60"/>
    </row>
    <row r="362" spans="1:4" ht="15.75" hidden="1" thickBot="1" x14ac:dyDescent="0.3">
      <c r="B362" s="62"/>
      <c r="C362" s="63"/>
      <c r="D362" s="63"/>
    </row>
    <row r="363" spans="1:4" hidden="1" x14ac:dyDescent="0.25">
      <c r="B363" s="57"/>
      <c r="C363" s="58"/>
      <c r="D363" s="58"/>
    </row>
    <row r="364" spans="1:4" hidden="1" x14ac:dyDescent="0.25">
      <c r="A364" s="133" t="str">
        <f>+$A$4</f>
        <v>2017-2018</v>
      </c>
      <c r="B364" s="59"/>
      <c r="C364" s="60"/>
      <c r="D364" s="60"/>
    </row>
    <row r="365" spans="1:4" hidden="1" x14ac:dyDescent="0.25">
      <c r="A365" s="134"/>
      <c r="B365" s="59"/>
      <c r="C365" s="60"/>
      <c r="D365" s="60"/>
    </row>
    <row r="366" spans="1:4" hidden="1" x14ac:dyDescent="0.25">
      <c r="A366" s="134"/>
      <c r="B366" s="59"/>
      <c r="C366" s="60"/>
      <c r="D366" s="60"/>
    </row>
    <row r="367" spans="1:4" hidden="1" x14ac:dyDescent="0.25">
      <c r="A367" s="134"/>
      <c r="B367" s="59"/>
      <c r="C367" s="60"/>
      <c r="D367" s="60"/>
    </row>
    <row r="368" spans="1:4" hidden="1" x14ac:dyDescent="0.25">
      <c r="A368" s="134"/>
      <c r="B368" s="59"/>
      <c r="C368" s="60"/>
      <c r="D368" s="60"/>
    </row>
    <row r="369" spans="1:4" hidden="1" x14ac:dyDescent="0.25">
      <c r="A369" s="134"/>
      <c r="B369" s="59"/>
      <c r="C369" s="60"/>
      <c r="D369" s="60"/>
    </row>
    <row r="370" spans="1:4" hidden="1" x14ac:dyDescent="0.25">
      <c r="A370" s="138">
        <f>+$A$10</f>
        <v>2016</v>
      </c>
      <c r="B370" s="59"/>
      <c r="C370" s="60"/>
      <c r="D370" s="60"/>
    </row>
    <row r="371" spans="1:4" hidden="1" x14ac:dyDescent="0.25">
      <c r="A371" s="139"/>
      <c r="B371" s="59"/>
      <c r="C371" s="60"/>
      <c r="D371" s="60"/>
    </row>
    <row r="372" spans="1:4" hidden="1" x14ac:dyDescent="0.25">
      <c r="A372" s="139"/>
      <c r="B372" s="59"/>
      <c r="C372" s="60"/>
      <c r="D372" s="60"/>
    </row>
    <row r="373" spans="1:4" hidden="1" x14ac:dyDescent="0.25">
      <c r="A373" s="139"/>
      <c r="B373" s="59"/>
      <c r="C373" s="60"/>
      <c r="D373" s="60"/>
    </row>
    <row r="374" spans="1:4" hidden="1" x14ac:dyDescent="0.25">
      <c r="A374" s="139"/>
      <c r="B374" s="59"/>
      <c r="C374" s="60"/>
      <c r="D374" s="60"/>
    </row>
    <row r="375" spans="1:4" hidden="1" x14ac:dyDescent="0.25">
      <c r="A375" s="133"/>
      <c r="B375" s="59"/>
      <c r="C375" s="60"/>
      <c r="D375" s="60"/>
    </row>
    <row r="376" spans="1:4" hidden="1" x14ac:dyDescent="0.25">
      <c r="A376" s="134" t="str">
        <f>+$A$16</f>
        <v>2013-2014-2015</v>
      </c>
      <c r="B376" s="59"/>
      <c r="C376" s="60"/>
      <c r="D376" s="60"/>
    </row>
    <row r="377" spans="1:4" hidden="1" x14ac:dyDescent="0.25">
      <c r="A377" s="134"/>
      <c r="B377" s="59"/>
      <c r="C377" s="60"/>
      <c r="D377" s="60"/>
    </row>
    <row r="378" spans="1:4" hidden="1" x14ac:dyDescent="0.25">
      <c r="A378" s="134"/>
      <c r="B378" s="59"/>
      <c r="C378" s="60"/>
      <c r="D378" s="60"/>
    </row>
    <row r="379" spans="1:4" hidden="1" x14ac:dyDescent="0.25">
      <c r="A379" s="134"/>
      <c r="B379" s="59"/>
      <c r="C379" s="60"/>
      <c r="D379" s="60"/>
    </row>
    <row r="380" spans="1:4" hidden="1" x14ac:dyDescent="0.25">
      <c r="A380" s="134"/>
      <c r="B380" s="59"/>
      <c r="C380" s="60"/>
      <c r="D380" s="60"/>
    </row>
    <row r="381" spans="1:4" hidden="1" x14ac:dyDescent="0.25">
      <c r="A381" s="138"/>
      <c r="B381" s="59"/>
      <c r="C381" s="60"/>
      <c r="D381" s="60"/>
    </row>
    <row r="382" spans="1:4" ht="15.75" hidden="1" thickBot="1" x14ac:dyDescent="0.3">
      <c r="B382" s="62"/>
      <c r="C382" s="63"/>
      <c r="D382" s="63"/>
    </row>
    <row r="383" spans="1:4" hidden="1" x14ac:dyDescent="0.25">
      <c r="B383" s="57"/>
      <c r="C383" s="58"/>
      <c r="D383" s="58"/>
    </row>
    <row r="384" spans="1:4" hidden="1" x14ac:dyDescent="0.25">
      <c r="A384" s="133" t="str">
        <f>+$A$4</f>
        <v>2017-2018</v>
      </c>
      <c r="B384" s="59"/>
      <c r="C384" s="60"/>
      <c r="D384" s="60"/>
    </row>
    <row r="385" spans="1:4" hidden="1" x14ac:dyDescent="0.25">
      <c r="A385" s="134"/>
      <c r="B385" s="59"/>
      <c r="C385" s="60"/>
      <c r="D385" s="60"/>
    </row>
    <row r="386" spans="1:4" hidden="1" x14ac:dyDescent="0.25">
      <c r="A386" s="134"/>
      <c r="B386" s="59"/>
      <c r="C386" s="60"/>
      <c r="D386" s="60"/>
    </row>
    <row r="387" spans="1:4" hidden="1" x14ac:dyDescent="0.25">
      <c r="A387" s="134"/>
      <c r="B387" s="59"/>
      <c r="C387" s="60"/>
      <c r="D387" s="60"/>
    </row>
    <row r="388" spans="1:4" hidden="1" x14ac:dyDescent="0.25">
      <c r="A388" s="134"/>
      <c r="B388" s="59"/>
      <c r="C388" s="60"/>
      <c r="D388" s="60"/>
    </row>
    <row r="389" spans="1:4" hidden="1" x14ac:dyDescent="0.25">
      <c r="A389" s="134"/>
      <c r="B389" s="59"/>
      <c r="C389" s="60"/>
      <c r="D389" s="60"/>
    </row>
    <row r="390" spans="1:4" hidden="1" x14ac:dyDescent="0.25">
      <c r="A390" s="138">
        <f>+$A$10</f>
        <v>2016</v>
      </c>
      <c r="B390" s="59"/>
      <c r="C390" s="60"/>
      <c r="D390" s="60"/>
    </row>
    <row r="391" spans="1:4" hidden="1" x14ac:dyDescent="0.25">
      <c r="A391" s="139"/>
      <c r="B391" s="59"/>
      <c r="C391" s="60"/>
      <c r="D391" s="60"/>
    </row>
    <row r="392" spans="1:4" hidden="1" x14ac:dyDescent="0.25">
      <c r="A392" s="139"/>
      <c r="B392" s="59"/>
      <c r="C392" s="60"/>
      <c r="D392" s="60"/>
    </row>
    <row r="393" spans="1:4" hidden="1" x14ac:dyDescent="0.25">
      <c r="A393" s="139"/>
      <c r="B393" s="59"/>
      <c r="C393" s="60"/>
      <c r="D393" s="60"/>
    </row>
    <row r="394" spans="1:4" hidden="1" x14ac:dyDescent="0.25">
      <c r="A394" s="139"/>
      <c r="B394" s="59"/>
      <c r="C394" s="60"/>
      <c r="D394" s="60"/>
    </row>
    <row r="395" spans="1:4" hidden="1" x14ac:dyDescent="0.25">
      <c r="A395" s="133"/>
      <c r="B395" s="59"/>
      <c r="C395" s="60"/>
      <c r="D395" s="60"/>
    </row>
    <row r="396" spans="1:4" hidden="1" x14ac:dyDescent="0.25">
      <c r="A396" s="134" t="str">
        <f>+$A$16</f>
        <v>2013-2014-2015</v>
      </c>
      <c r="B396" s="59"/>
      <c r="C396" s="60"/>
      <c r="D396" s="60"/>
    </row>
    <row r="397" spans="1:4" hidden="1" x14ac:dyDescent="0.25">
      <c r="A397" s="134"/>
      <c r="B397" s="59"/>
      <c r="C397" s="60"/>
      <c r="D397" s="60"/>
    </row>
    <row r="398" spans="1:4" hidden="1" x14ac:dyDescent="0.25">
      <c r="A398" s="134"/>
      <c r="B398" s="59"/>
      <c r="C398" s="60"/>
      <c r="D398" s="60"/>
    </row>
    <row r="399" spans="1:4" hidden="1" x14ac:dyDescent="0.25">
      <c r="A399" s="134"/>
      <c r="B399" s="59"/>
      <c r="C399" s="60"/>
      <c r="D399" s="60"/>
    </row>
    <row r="400" spans="1:4" hidden="1" x14ac:dyDescent="0.25">
      <c r="A400" s="134"/>
      <c r="B400" s="59"/>
      <c r="C400" s="60"/>
      <c r="D400" s="60"/>
    </row>
    <row r="401" spans="1:4" hidden="1" x14ac:dyDescent="0.25">
      <c r="A401" s="138"/>
      <c r="B401" s="59"/>
      <c r="C401" s="60"/>
      <c r="D401" s="60"/>
    </row>
    <row r="402" spans="1:4" ht="15.75" hidden="1" thickBot="1" x14ac:dyDescent="0.3">
      <c r="B402" s="62"/>
      <c r="C402" s="63"/>
      <c r="D402" s="63"/>
    </row>
    <row r="403" spans="1:4" hidden="1" x14ac:dyDescent="0.25">
      <c r="B403" s="57"/>
      <c r="C403" s="58"/>
      <c r="D403" s="58"/>
    </row>
    <row r="404" spans="1:4" hidden="1" x14ac:dyDescent="0.25">
      <c r="A404" s="133" t="str">
        <f>+$A$4</f>
        <v>2017-2018</v>
      </c>
      <c r="B404" s="59"/>
      <c r="C404" s="60"/>
      <c r="D404" s="60"/>
    </row>
    <row r="405" spans="1:4" hidden="1" x14ac:dyDescent="0.25">
      <c r="A405" s="134"/>
      <c r="B405" s="59"/>
      <c r="C405" s="60"/>
      <c r="D405" s="60"/>
    </row>
    <row r="406" spans="1:4" hidden="1" x14ac:dyDescent="0.25">
      <c r="A406" s="134"/>
      <c r="B406" s="59"/>
      <c r="C406" s="60"/>
      <c r="D406" s="60"/>
    </row>
    <row r="407" spans="1:4" hidden="1" x14ac:dyDescent="0.25">
      <c r="A407" s="134"/>
      <c r="B407" s="59"/>
      <c r="C407" s="60"/>
      <c r="D407" s="60"/>
    </row>
    <row r="408" spans="1:4" hidden="1" x14ac:dyDescent="0.25">
      <c r="A408" s="134"/>
      <c r="B408" s="59"/>
      <c r="C408" s="60"/>
      <c r="D408" s="60"/>
    </row>
    <row r="409" spans="1:4" hidden="1" x14ac:dyDescent="0.25">
      <c r="A409" s="134"/>
      <c r="B409" s="59"/>
      <c r="C409" s="60"/>
      <c r="D409" s="60"/>
    </row>
    <row r="410" spans="1:4" hidden="1" x14ac:dyDescent="0.25">
      <c r="A410" s="138">
        <f>+$A$10</f>
        <v>2016</v>
      </c>
      <c r="B410" s="59"/>
      <c r="C410" s="60"/>
      <c r="D410" s="60"/>
    </row>
    <row r="411" spans="1:4" hidden="1" x14ac:dyDescent="0.25">
      <c r="A411" s="139"/>
      <c r="B411" s="59"/>
      <c r="C411" s="60"/>
      <c r="D411" s="60"/>
    </row>
    <row r="412" spans="1:4" hidden="1" x14ac:dyDescent="0.25">
      <c r="A412" s="139"/>
      <c r="B412" s="59"/>
      <c r="C412" s="60"/>
      <c r="D412" s="60"/>
    </row>
    <row r="413" spans="1:4" hidden="1" x14ac:dyDescent="0.25">
      <c r="A413" s="139"/>
      <c r="B413" s="59"/>
      <c r="C413" s="60"/>
      <c r="D413" s="60"/>
    </row>
    <row r="414" spans="1:4" hidden="1" x14ac:dyDescent="0.25">
      <c r="A414" s="139"/>
      <c r="B414" s="59"/>
      <c r="C414" s="60"/>
      <c r="D414" s="60"/>
    </row>
    <row r="415" spans="1:4" hidden="1" x14ac:dyDescent="0.25">
      <c r="A415" s="133"/>
      <c r="B415" s="59"/>
      <c r="C415" s="60"/>
      <c r="D415" s="60"/>
    </row>
    <row r="416" spans="1:4" hidden="1" x14ac:dyDescent="0.25">
      <c r="A416" s="134" t="str">
        <f>+$A$16</f>
        <v>2013-2014-2015</v>
      </c>
      <c r="B416" s="59"/>
      <c r="C416" s="60"/>
      <c r="D416" s="60"/>
    </row>
    <row r="417" spans="1:4" hidden="1" x14ac:dyDescent="0.25">
      <c r="A417" s="134"/>
      <c r="B417" s="59"/>
      <c r="C417" s="60"/>
      <c r="D417" s="60"/>
    </row>
    <row r="418" spans="1:4" hidden="1" x14ac:dyDescent="0.25">
      <c r="A418" s="134"/>
      <c r="B418" s="59"/>
      <c r="C418" s="60"/>
      <c r="D418" s="60"/>
    </row>
    <row r="419" spans="1:4" hidden="1" x14ac:dyDescent="0.25">
      <c r="A419" s="134"/>
      <c r="B419" s="59"/>
      <c r="C419" s="60"/>
      <c r="D419" s="60"/>
    </row>
    <row r="420" spans="1:4" hidden="1" x14ac:dyDescent="0.25">
      <c r="A420" s="134"/>
      <c r="B420" s="59"/>
      <c r="C420" s="60"/>
      <c r="D420" s="60"/>
    </row>
    <row r="421" spans="1:4" hidden="1" x14ac:dyDescent="0.25">
      <c r="A421" s="138"/>
      <c r="B421" s="59"/>
      <c r="C421" s="60"/>
      <c r="D421" s="60"/>
    </row>
    <row r="422" spans="1:4" ht="15.75" hidden="1" thickBot="1" x14ac:dyDescent="0.3">
      <c r="B422" s="62"/>
      <c r="C422" s="63"/>
      <c r="D422" s="63"/>
    </row>
    <row r="423" spans="1:4" hidden="1" x14ac:dyDescent="0.25">
      <c r="B423" s="57"/>
      <c r="C423" s="58"/>
      <c r="D423" s="58"/>
    </row>
    <row r="424" spans="1:4" hidden="1" x14ac:dyDescent="0.25">
      <c r="A424" s="133" t="str">
        <f>+$A$4</f>
        <v>2017-2018</v>
      </c>
      <c r="B424" s="59"/>
      <c r="C424" s="60"/>
      <c r="D424" s="60"/>
    </row>
    <row r="425" spans="1:4" hidden="1" x14ac:dyDescent="0.25">
      <c r="A425" s="134"/>
      <c r="B425" s="59"/>
      <c r="C425" s="60"/>
      <c r="D425" s="60"/>
    </row>
    <row r="426" spans="1:4" hidden="1" x14ac:dyDescent="0.25">
      <c r="A426" s="134"/>
      <c r="B426" s="59"/>
      <c r="C426" s="60"/>
      <c r="D426" s="60"/>
    </row>
    <row r="427" spans="1:4" hidden="1" x14ac:dyDescent="0.25">
      <c r="A427" s="134"/>
      <c r="B427" s="59"/>
      <c r="C427" s="60"/>
      <c r="D427" s="60"/>
    </row>
    <row r="428" spans="1:4" hidden="1" x14ac:dyDescent="0.25">
      <c r="A428" s="134"/>
      <c r="B428" s="59"/>
      <c r="C428" s="60"/>
      <c r="D428" s="60"/>
    </row>
    <row r="429" spans="1:4" hidden="1" x14ac:dyDescent="0.25">
      <c r="A429" s="134"/>
      <c r="B429" s="59"/>
      <c r="C429" s="60"/>
      <c r="D429" s="60"/>
    </row>
    <row r="430" spans="1:4" hidden="1" x14ac:dyDescent="0.25">
      <c r="A430" s="138">
        <f>+$A$10</f>
        <v>2016</v>
      </c>
      <c r="B430" s="59"/>
      <c r="C430" s="60"/>
      <c r="D430" s="60"/>
    </row>
    <row r="431" spans="1:4" hidden="1" x14ac:dyDescent="0.25">
      <c r="A431" s="139"/>
      <c r="B431" s="59"/>
      <c r="C431" s="60"/>
      <c r="D431" s="60"/>
    </row>
    <row r="432" spans="1:4" hidden="1" x14ac:dyDescent="0.25">
      <c r="A432" s="139"/>
      <c r="B432" s="59"/>
      <c r="C432" s="60"/>
      <c r="D432" s="60"/>
    </row>
    <row r="433" spans="1:4" hidden="1" x14ac:dyDescent="0.25">
      <c r="A433" s="139"/>
      <c r="B433" s="59"/>
      <c r="C433" s="60"/>
      <c r="D433" s="60"/>
    </row>
    <row r="434" spans="1:4" hidden="1" x14ac:dyDescent="0.25">
      <c r="A434" s="139"/>
      <c r="B434" s="59"/>
      <c r="C434" s="60"/>
      <c r="D434" s="60"/>
    </row>
    <row r="435" spans="1:4" hidden="1" x14ac:dyDescent="0.25">
      <c r="A435" s="133"/>
      <c r="B435" s="59"/>
      <c r="C435" s="60"/>
      <c r="D435" s="60"/>
    </row>
    <row r="436" spans="1:4" hidden="1" x14ac:dyDescent="0.25">
      <c r="A436" s="134" t="str">
        <f>+$A$16</f>
        <v>2013-2014-2015</v>
      </c>
      <c r="B436" s="59"/>
      <c r="C436" s="60"/>
      <c r="D436" s="60"/>
    </row>
    <row r="437" spans="1:4" hidden="1" x14ac:dyDescent="0.25">
      <c r="A437" s="134"/>
      <c r="B437" s="59"/>
      <c r="C437" s="60"/>
      <c r="D437" s="60"/>
    </row>
    <row r="438" spans="1:4" hidden="1" x14ac:dyDescent="0.25">
      <c r="A438" s="134"/>
      <c r="B438" s="59"/>
      <c r="C438" s="60"/>
      <c r="D438" s="60"/>
    </row>
    <row r="439" spans="1:4" hidden="1" x14ac:dyDescent="0.25">
      <c r="A439" s="134"/>
      <c r="B439" s="59"/>
      <c r="C439" s="60"/>
      <c r="D439" s="60"/>
    </row>
    <row r="440" spans="1:4" hidden="1" x14ac:dyDescent="0.25">
      <c r="A440" s="134"/>
      <c r="B440" s="59"/>
      <c r="C440" s="60"/>
      <c r="D440" s="60"/>
    </row>
    <row r="441" spans="1:4" hidden="1" x14ac:dyDescent="0.25">
      <c r="A441" s="138"/>
      <c r="B441" s="59"/>
      <c r="C441" s="60"/>
      <c r="D441" s="60"/>
    </row>
    <row r="442" spans="1:4" ht="15.75" hidden="1" thickBot="1" x14ac:dyDescent="0.3">
      <c r="B442" s="62"/>
      <c r="C442" s="63"/>
      <c r="D442" s="63"/>
    </row>
    <row r="443" spans="1:4" hidden="1" x14ac:dyDescent="0.25">
      <c r="B443" s="57"/>
      <c r="C443" s="58"/>
      <c r="D443" s="58"/>
    </row>
    <row r="444" spans="1:4" hidden="1" x14ac:dyDescent="0.25">
      <c r="A444" s="133" t="str">
        <f>+$A$4</f>
        <v>2017-2018</v>
      </c>
      <c r="B444" s="59"/>
      <c r="C444" s="60"/>
      <c r="D444" s="60"/>
    </row>
    <row r="445" spans="1:4" hidden="1" x14ac:dyDescent="0.25">
      <c r="A445" s="134"/>
      <c r="B445" s="59"/>
      <c r="C445" s="60"/>
      <c r="D445" s="60"/>
    </row>
    <row r="446" spans="1:4" hidden="1" x14ac:dyDescent="0.25">
      <c r="A446" s="134"/>
      <c r="B446" s="59"/>
      <c r="C446" s="60"/>
      <c r="D446" s="60"/>
    </row>
    <row r="447" spans="1:4" hidden="1" x14ac:dyDescent="0.25">
      <c r="A447" s="134"/>
      <c r="B447" s="59"/>
      <c r="C447" s="60"/>
      <c r="D447" s="60"/>
    </row>
    <row r="448" spans="1:4" hidden="1" x14ac:dyDescent="0.25">
      <c r="A448" s="134"/>
      <c r="B448" s="59"/>
      <c r="C448" s="60"/>
      <c r="D448" s="60"/>
    </row>
    <row r="449" spans="1:4" hidden="1" x14ac:dyDescent="0.25">
      <c r="A449" s="134"/>
      <c r="B449" s="59"/>
      <c r="C449" s="60"/>
      <c r="D449" s="60"/>
    </row>
    <row r="450" spans="1:4" hidden="1" x14ac:dyDescent="0.25">
      <c r="A450" s="138">
        <f>+$A$10</f>
        <v>2016</v>
      </c>
      <c r="B450" s="59"/>
      <c r="C450" s="60"/>
      <c r="D450" s="60"/>
    </row>
    <row r="451" spans="1:4" hidden="1" x14ac:dyDescent="0.25">
      <c r="A451" s="139"/>
      <c r="B451" s="59"/>
      <c r="C451" s="60"/>
      <c r="D451" s="60"/>
    </row>
    <row r="452" spans="1:4" hidden="1" x14ac:dyDescent="0.25">
      <c r="A452" s="139"/>
      <c r="B452" s="59"/>
      <c r="C452" s="60"/>
      <c r="D452" s="60"/>
    </row>
    <row r="453" spans="1:4" hidden="1" x14ac:dyDescent="0.25">
      <c r="A453" s="139"/>
      <c r="B453" s="59"/>
      <c r="C453" s="60"/>
      <c r="D453" s="60"/>
    </row>
    <row r="454" spans="1:4" hidden="1" x14ac:dyDescent="0.25">
      <c r="A454" s="139"/>
      <c r="B454" s="59"/>
      <c r="C454" s="60"/>
      <c r="D454" s="60"/>
    </row>
    <row r="455" spans="1:4" hidden="1" x14ac:dyDescent="0.25">
      <c r="A455" s="133"/>
      <c r="B455" s="59"/>
      <c r="C455" s="60"/>
      <c r="D455" s="60"/>
    </row>
    <row r="456" spans="1:4" hidden="1" x14ac:dyDescent="0.25">
      <c r="A456" s="134" t="str">
        <f>+$A$16</f>
        <v>2013-2014-2015</v>
      </c>
      <c r="B456" s="59"/>
      <c r="C456" s="60"/>
      <c r="D456" s="60"/>
    </row>
    <row r="457" spans="1:4" hidden="1" x14ac:dyDescent="0.25">
      <c r="A457" s="134"/>
      <c r="B457" s="59"/>
      <c r="C457" s="60"/>
      <c r="D457" s="60"/>
    </row>
    <row r="458" spans="1:4" hidden="1" x14ac:dyDescent="0.25">
      <c r="A458" s="134"/>
      <c r="B458" s="59"/>
      <c r="C458" s="60"/>
      <c r="D458" s="60"/>
    </row>
    <row r="459" spans="1:4" hidden="1" x14ac:dyDescent="0.25">
      <c r="A459" s="134"/>
      <c r="B459" s="59"/>
      <c r="C459" s="60"/>
      <c r="D459" s="60"/>
    </row>
    <row r="460" spans="1:4" hidden="1" x14ac:dyDescent="0.25">
      <c r="A460" s="134"/>
      <c r="B460" s="59"/>
      <c r="C460" s="60"/>
      <c r="D460" s="60"/>
    </row>
    <row r="461" spans="1:4" hidden="1" x14ac:dyDescent="0.25">
      <c r="A461" s="138"/>
      <c r="B461" s="59"/>
      <c r="C461" s="60"/>
      <c r="D461" s="60"/>
    </row>
    <row r="462" spans="1:4" ht="15.75" hidden="1" thickBot="1" x14ac:dyDescent="0.3">
      <c r="B462" s="62"/>
      <c r="C462" s="63"/>
      <c r="D462" s="63"/>
    </row>
    <row r="463" spans="1:4" hidden="1" x14ac:dyDescent="0.25">
      <c r="B463" s="57"/>
      <c r="C463" s="58"/>
      <c r="D463" s="58"/>
    </row>
    <row r="464" spans="1:4" hidden="1" x14ac:dyDescent="0.25">
      <c r="A464" s="133" t="str">
        <f>+$A$4</f>
        <v>2017-2018</v>
      </c>
      <c r="B464" s="59"/>
      <c r="C464" s="60"/>
      <c r="D464" s="60"/>
    </row>
    <row r="465" spans="1:4" hidden="1" x14ac:dyDescent="0.25">
      <c r="A465" s="134"/>
      <c r="B465" s="59"/>
      <c r="C465" s="60"/>
      <c r="D465" s="60"/>
    </row>
    <row r="466" spans="1:4" hidden="1" x14ac:dyDescent="0.25">
      <c r="A466" s="134"/>
      <c r="B466" s="59"/>
      <c r="C466" s="60"/>
      <c r="D466" s="60"/>
    </row>
    <row r="467" spans="1:4" hidden="1" x14ac:dyDescent="0.25">
      <c r="A467" s="134"/>
      <c r="B467" s="59"/>
      <c r="C467" s="60"/>
      <c r="D467" s="60"/>
    </row>
    <row r="468" spans="1:4" hidden="1" x14ac:dyDescent="0.25">
      <c r="A468" s="134"/>
      <c r="B468" s="59"/>
      <c r="C468" s="60"/>
      <c r="D468" s="60"/>
    </row>
    <row r="469" spans="1:4" hidden="1" x14ac:dyDescent="0.25">
      <c r="A469" s="134"/>
      <c r="B469" s="59"/>
      <c r="C469" s="60"/>
      <c r="D469" s="60"/>
    </row>
    <row r="470" spans="1:4" hidden="1" x14ac:dyDescent="0.25">
      <c r="A470" s="138">
        <f>+$A$10</f>
        <v>2016</v>
      </c>
      <c r="B470" s="59"/>
      <c r="C470" s="60"/>
      <c r="D470" s="60"/>
    </row>
    <row r="471" spans="1:4" hidden="1" x14ac:dyDescent="0.25">
      <c r="A471" s="139"/>
      <c r="B471" s="59"/>
      <c r="C471" s="60"/>
      <c r="D471" s="60"/>
    </row>
    <row r="472" spans="1:4" hidden="1" x14ac:dyDescent="0.25">
      <c r="A472" s="139"/>
      <c r="B472" s="59"/>
      <c r="C472" s="60"/>
      <c r="D472" s="60"/>
    </row>
    <row r="473" spans="1:4" hidden="1" x14ac:dyDescent="0.25">
      <c r="A473" s="139"/>
      <c r="B473" s="59"/>
      <c r="C473" s="60"/>
      <c r="D473" s="60"/>
    </row>
    <row r="474" spans="1:4" hidden="1" x14ac:dyDescent="0.25">
      <c r="A474" s="139"/>
      <c r="B474" s="59"/>
      <c r="C474" s="60"/>
      <c r="D474" s="60"/>
    </row>
    <row r="475" spans="1:4" hidden="1" x14ac:dyDescent="0.25">
      <c r="A475" s="133"/>
      <c r="B475" s="59"/>
      <c r="C475" s="60"/>
      <c r="D475" s="60"/>
    </row>
    <row r="476" spans="1:4" hidden="1" x14ac:dyDescent="0.25">
      <c r="A476" s="134" t="str">
        <f>+$A$16</f>
        <v>2013-2014-2015</v>
      </c>
      <c r="B476" s="59"/>
      <c r="C476" s="60"/>
      <c r="D476" s="60"/>
    </row>
    <row r="477" spans="1:4" hidden="1" x14ac:dyDescent="0.25">
      <c r="A477" s="134"/>
      <c r="B477" s="59"/>
      <c r="C477" s="60"/>
      <c r="D477" s="60"/>
    </row>
    <row r="478" spans="1:4" hidden="1" x14ac:dyDescent="0.25">
      <c r="A478" s="134"/>
      <c r="B478" s="59"/>
      <c r="C478" s="60"/>
      <c r="D478" s="60"/>
    </row>
    <row r="479" spans="1:4" hidden="1" x14ac:dyDescent="0.25">
      <c r="A479" s="134"/>
      <c r="B479" s="59"/>
      <c r="C479" s="60"/>
      <c r="D479" s="60"/>
    </row>
    <row r="480" spans="1:4" hidden="1" x14ac:dyDescent="0.25">
      <c r="A480" s="134"/>
      <c r="B480" s="59"/>
      <c r="C480" s="60"/>
      <c r="D480" s="60"/>
    </row>
    <row r="481" spans="1:12" hidden="1" x14ac:dyDescent="0.25">
      <c r="A481" s="138"/>
      <c r="B481" s="59"/>
      <c r="C481" s="60"/>
      <c r="D481" s="60"/>
    </row>
    <row r="482" spans="1:12" ht="15.75" hidden="1" thickBot="1" x14ac:dyDescent="0.3">
      <c r="B482" s="62"/>
      <c r="C482" s="63"/>
      <c r="D482" s="63"/>
    </row>
    <row r="483" spans="1:12" hidden="1" x14ac:dyDescent="0.25">
      <c r="C483"/>
      <c r="D483"/>
    </row>
    <row r="484" spans="1:12" ht="33.75" x14ac:dyDescent="0.5">
      <c r="B484" s="64"/>
      <c r="C484" s="68">
        <v>45641</v>
      </c>
      <c r="D484" s="68">
        <v>45884</v>
      </c>
    </row>
    <row r="485" spans="1:12" x14ac:dyDescent="0.25">
      <c r="B485" s="57" t="s">
        <v>105</v>
      </c>
      <c r="C485" s="65"/>
      <c r="D485" s="65"/>
    </row>
    <row r="486" spans="1:12" x14ac:dyDescent="0.25">
      <c r="A486" s="133" t="s">
        <v>106</v>
      </c>
      <c r="B486" s="59" t="s">
        <v>107</v>
      </c>
      <c r="C486" s="60"/>
      <c r="D486" s="60"/>
    </row>
    <row r="487" spans="1:12" x14ac:dyDescent="0.25">
      <c r="A487" s="134"/>
      <c r="B487" s="59" t="s">
        <v>108</v>
      </c>
      <c r="C487" s="60"/>
      <c r="D487" s="60"/>
      <c r="K487" s="83"/>
      <c r="L487" s="81"/>
    </row>
    <row r="488" spans="1:12" ht="18.75" x14ac:dyDescent="0.3">
      <c r="A488" s="134"/>
      <c r="B488" s="59" t="s">
        <v>109</v>
      </c>
      <c r="C488" s="60"/>
      <c r="D488" s="60"/>
      <c r="J488" s="116"/>
      <c r="K488" s="116"/>
    </row>
    <row r="489" spans="1:12" ht="18.75" x14ac:dyDescent="0.3">
      <c r="A489" s="134"/>
      <c r="B489" s="59" t="s">
        <v>110</v>
      </c>
      <c r="C489" s="60"/>
      <c r="D489" s="60"/>
      <c r="J489" s="116"/>
    </row>
    <row r="490" spans="1:12" ht="18.75" x14ac:dyDescent="0.3">
      <c r="A490" s="134"/>
      <c r="B490" s="59" t="s">
        <v>111</v>
      </c>
      <c r="C490" s="60"/>
      <c r="D490" s="60"/>
      <c r="J490" s="116"/>
    </row>
    <row r="491" spans="1:12" ht="18.75" x14ac:dyDescent="0.3">
      <c r="A491" s="134"/>
      <c r="B491" s="59" t="s">
        <v>112</v>
      </c>
      <c r="C491" s="60">
        <v>10</v>
      </c>
      <c r="D491" s="60">
        <v>9</v>
      </c>
      <c r="E491">
        <f>(((D491*(139/365))+((C491*(226/365)))))</f>
        <v>9.6191780821917803</v>
      </c>
      <c r="J491" s="116"/>
    </row>
    <row r="492" spans="1:12" ht="15" customHeight="1" x14ac:dyDescent="0.3">
      <c r="A492" s="135" t="s">
        <v>113</v>
      </c>
      <c r="B492" s="59" t="s">
        <v>40</v>
      </c>
      <c r="C492" s="60"/>
      <c r="D492" s="60"/>
      <c r="E492">
        <f t="shared" ref="E492:E522" si="0">(((D492*(226/365))+((C492*(139/365)))))</f>
        <v>0</v>
      </c>
      <c r="J492" s="116"/>
    </row>
    <row r="493" spans="1:12" ht="18.75" x14ac:dyDescent="0.3">
      <c r="A493" s="136"/>
      <c r="B493" s="59" t="s">
        <v>41</v>
      </c>
      <c r="C493" s="60"/>
      <c r="D493" s="60"/>
      <c r="E493">
        <f t="shared" si="0"/>
        <v>0</v>
      </c>
      <c r="J493" s="116"/>
    </row>
    <row r="494" spans="1:12" ht="18.75" x14ac:dyDescent="0.3">
      <c r="A494" s="136"/>
      <c r="B494" s="59" t="s">
        <v>42</v>
      </c>
      <c r="C494" s="60"/>
      <c r="D494" s="60"/>
      <c r="E494">
        <f t="shared" si="0"/>
        <v>0</v>
      </c>
      <c r="J494" s="116"/>
    </row>
    <row r="495" spans="1:12" ht="18.75" x14ac:dyDescent="0.3">
      <c r="A495" s="136"/>
      <c r="B495" s="59" t="s">
        <v>43</v>
      </c>
      <c r="C495" s="60"/>
      <c r="D495" s="60"/>
      <c r="E495">
        <f t="shared" si="0"/>
        <v>0</v>
      </c>
      <c r="J495" s="116"/>
    </row>
    <row r="496" spans="1:12" ht="18.75" x14ac:dyDescent="0.3">
      <c r="A496" s="136"/>
      <c r="B496" s="59" t="s">
        <v>44</v>
      </c>
      <c r="C496" s="60"/>
      <c r="D496" s="60"/>
      <c r="E496">
        <f t="shared" si="0"/>
        <v>0</v>
      </c>
      <c r="J496" s="116"/>
    </row>
    <row r="497" spans="1:12" ht="18.75" x14ac:dyDescent="0.3">
      <c r="A497" s="137"/>
      <c r="B497" s="59" t="s">
        <v>45</v>
      </c>
      <c r="C497" s="60">
        <v>11</v>
      </c>
      <c r="D497" s="60">
        <v>9</v>
      </c>
      <c r="E497">
        <f>(((D497*(139/365))+((C497*(226/365)))))</f>
        <v>10.238356164383562</v>
      </c>
      <c r="J497" s="116"/>
    </row>
    <row r="498" spans="1:12" ht="18.75" x14ac:dyDescent="0.3">
      <c r="A498" s="134" t="s">
        <v>114</v>
      </c>
      <c r="B498" s="59" t="s">
        <v>115</v>
      </c>
      <c r="C498" s="60"/>
      <c r="D498" s="60"/>
      <c r="E498">
        <f t="shared" si="0"/>
        <v>0</v>
      </c>
      <c r="J498" s="116"/>
      <c r="L498" s="84"/>
    </row>
    <row r="499" spans="1:12" ht="18.75" x14ac:dyDescent="0.3">
      <c r="A499" s="134"/>
      <c r="B499" s="59" t="s">
        <v>116</v>
      </c>
      <c r="C499" s="60"/>
      <c r="D499" s="60"/>
      <c r="E499">
        <f t="shared" si="0"/>
        <v>0</v>
      </c>
      <c r="J499" s="116"/>
      <c r="L499" s="84"/>
    </row>
    <row r="500" spans="1:12" ht="18.75" x14ac:dyDescent="0.3">
      <c r="A500" s="134"/>
      <c r="B500" s="59" t="s">
        <v>117</v>
      </c>
      <c r="C500" s="60"/>
      <c r="D500" s="60"/>
      <c r="E500">
        <f t="shared" si="0"/>
        <v>0</v>
      </c>
      <c r="J500" s="116"/>
      <c r="L500" s="84"/>
    </row>
    <row r="501" spans="1:12" ht="18.75" x14ac:dyDescent="0.3">
      <c r="A501" s="134"/>
      <c r="B501" s="59" t="s">
        <v>118</v>
      </c>
      <c r="C501" s="60"/>
      <c r="D501" s="60"/>
      <c r="E501">
        <f t="shared" si="0"/>
        <v>0</v>
      </c>
      <c r="J501" s="116"/>
      <c r="L501" s="84"/>
    </row>
    <row r="502" spans="1:12" ht="18.75" x14ac:dyDescent="0.3">
      <c r="A502" s="134"/>
      <c r="B502" s="59" t="s">
        <v>119</v>
      </c>
      <c r="C502" s="60"/>
      <c r="D502" s="60"/>
      <c r="E502">
        <f>(((D502*(139/365))+((C502*(226/365)))))</f>
        <v>0</v>
      </c>
      <c r="J502" s="116"/>
      <c r="L502" s="84"/>
    </row>
    <row r="503" spans="1:12" ht="18.75" x14ac:dyDescent="0.3">
      <c r="A503" s="138"/>
      <c r="B503" s="59" t="s">
        <v>120</v>
      </c>
      <c r="C503" s="60">
        <v>36</v>
      </c>
      <c r="D503" s="60">
        <v>37</v>
      </c>
      <c r="E503">
        <f>(((D503*(139/365))+((C503*(226/365)))))</f>
        <v>36.38082191780822</v>
      </c>
      <c r="J503" s="116"/>
      <c r="L503" s="84"/>
    </row>
    <row r="504" spans="1:12" ht="15.75" customHeight="1" x14ac:dyDescent="0.3">
      <c r="B504" s="62"/>
      <c r="C504" s="63">
        <f>SUM(C486:C503)</f>
        <v>57</v>
      </c>
      <c r="D504" s="63">
        <f>SUM(D486:D503)</f>
        <v>55</v>
      </c>
      <c r="E504">
        <f>(((D504*(139/365))+((C504*(226/365)))))</f>
        <v>56.238356164383561</v>
      </c>
      <c r="J504" s="116"/>
      <c r="L504" s="84"/>
    </row>
    <row r="505" spans="1:12" ht="18.75" x14ac:dyDescent="0.3">
      <c r="B505" s="66"/>
      <c r="C505" s="67"/>
      <c r="D505" s="67"/>
      <c r="J505" s="116"/>
      <c r="L505" s="84"/>
    </row>
    <row r="506" spans="1:12" ht="18.75" x14ac:dyDescent="0.3">
      <c r="B506" s="57" t="s">
        <v>121</v>
      </c>
      <c r="C506" s="68">
        <f>C484</f>
        <v>45641</v>
      </c>
      <c r="D506" s="68">
        <f>D484</f>
        <v>45884</v>
      </c>
      <c r="J506" s="116"/>
      <c r="L506" s="85"/>
    </row>
    <row r="507" spans="1:12" ht="18.75" x14ac:dyDescent="0.3">
      <c r="A507" s="133" t="str">
        <f>+$A$486</f>
        <v>2023-2024</v>
      </c>
      <c r="B507" s="59" t="s">
        <v>107</v>
      </c>
      <c r="C507" s="60"/>
      <c r="D507" s="60"/>
      <c r="E507">
        <f t="shared" si="0"/>
        <v>0</v>
      </c>
      <c r="J507" s="116"/>
      <c r="L507" s="81"/>
    </row>
    <row r="508" spans="1:12" ht="18.75" x14ac:dyDescent="0.3">
      <c r="A508" s="134"/>
      <c r="B508" s="59" t="s">
        <v>108</v>
      </c>
      <c r="C508" s="60"/>
      <c r="D508" s="60"/>
      <c r="E508">
        <f t="shared" si="0"/>
        <v>0</v>
      </c>
      <c r="J508" s="116"/>
      <c r="K508" s="83"/>
      <c r="L508" s="81"/>
    </row>
    <row r="509" spans="1:12" ht="18.75" x14ac:dyDescent="0.3">
      <c r="A509" s="134"/>
      <c r="B509" s="59" t="s">
        <v>109</v>
      </c>
      <c r="C509" s="60"/>
      <c r="D509" s="60"/>
      <c r="E509">
        <f t="shared" si="0"/>
        <v>0</v>
      </c>
      <c r="J509" s="116"/>
      <c r="L509" s="84"/>
    </row>
    <row r="510" spans="1:12" ht="18.75" x14ac:dyDescent="0.3">
      <c r="A510" s="134"/>
      <c r="B510" s="59" t="s">
        <v>110</v>
      </c>
      <c r="C510" s="60"/>
      <c r="D510" s="60"/>
      <c r="E510">
        <f t="shared" si="0"/>
        <v>0</v>
      </c>
      <c r="J510" s="116"/>
      <c r="L510" s="84"/>
    </row>
    <row r="511" spans="1:12" ht="18.75" x14ac:dyDescent="0.3">
      <c r="A511" s="134"/>
      <c r="B511" s="59" t="s">
        <v>111</v>
      </c>
      <c r="C511" s="60"/>
      <c r="D511" s="60"/>
      <c r="E511">
        <f t="shared" si="0"/>
        <v>0</v>
      </c>
      <c r="J511" s="116"/>
      <c r="L511" s="84"/>
    </row>
    <row r="512" spans="1:12" ht="18.75" x14ac:dyDescent="0.3">
      <c r="A512" s="134"/>
      <c r="B512" s="59" t="s">
        <v>112</v>
      </c>
      <c r="C512" s="60">
        <f>20</f>
        <v>20</v>
      </c>
      <c r="D512" s="60">
        <v>13</v>
      </c>
      <c r="E512">
        <f>(((D512*(139/365))+((C512*(226/365)))))</f>
        <v>17.334246575342465</v>
      </c>
      <c r="J512" s="116"/>
      <c r="L512" s="84"/>
    </row>
    <row r="513" spans="1:12" ht="18.75" x14ac:dyDescent="0.3">
      <c r="A513" s="133" t="str">
        <f>+$A$492</f>
        <v>2022/2023</v>
      </c>
      <c r="B513" s="59" t="s">
        <v>40</v>
      </c>
      <c r="C513" s="60"/>
      <c r="D513" s="60"/>
      <c r="E513">
        <f t="shared" si="0"/>
        <v>0</v>
      </c>
      <c r="J513" s="116"/>
      <c r="L513" s="84"/>
    </row>
    <row r="514" spans="1:12" ht="18.75" x14ac:dyDescent="0.3">
      <c r="A514" s="134"/>
      <c r="B514" s="59" t="s">
        <v>41</v>
      </c>
      <c r="C514" s="60"/>
      <c r="D514" s="60"/>
      <c r="E514">
        <f t="shared" si="0"/>
        <v>0</v>
      </c>
      <c r="J514" s="116"/>
      <c r="L514" s="84"/>
    </row>
    <row r="515" spans="1:12" ht="18.75" x14ac:dyDescent="0.3">
      <c r="A515" s="134"/>
      <c r="B515" s="59" t="s">
        <v>42</v>
      </c>
      <c r="C515" s="60"/>
      <c r="D515" s="60"/>
      <c r="E515">
        <f t="shared" si="0"/>
        <v>0</v>
      </c>
      <c r="J515" s="116"/>
      <c r="L515" s="84"/>
    </row>
    <row r="516" spans="1:12" ht="18.75" x14ac:dyDescent="0.3">
      <c r="A516" s="134"/>
      <c r="B516" s="59" t="s">
        <v>43</v>
      </c>
      <c r="C516" s="60"/>
      <c r="D516" s="60"/>
      <c r="E516">
        <f t="shared" si="0"/>
        <v>0</v>
      </c>
      <c r="J516" s="116"/>
      <c r="L516" s="84"/>
    </row>
    <row r="517" spans="1:12" ht="18.75" x14ac:dyDescent="0.3">
      <c r="A517" s="134"/>
      <c r="B517" s="59" t="s">
        <v>44</v>
      </c>
      <c r="C517" s="60"/>
      <c r="D517" s="60"/>
      <c r="E517">
        <f>(((D517*(139/365))+((C517*(226/365)))))</f>
        <v>0</v>
      </c>
      <c r="J517" s="116"/>
      <c r="L517" s="84"/>
    </row>
    <row r="518" spans="1:12" ht="18.75" x14ac:dyDescent="0.3">
      <c r="A518" s="134"/>
      <c r="B518" s="59" t="s">
        <v>45</v>
      </c>
      <c r="C518" s="60">
        <v>11</v>
      </c>
      <c r="D518" s="60">
        <v>21</v>
      </c>
      <c r="E518">
        <f>(((D518*(139/365))+((C518*(226/365)))))</f>
        <v>14.808219178082192</v>
      </c>
      <c r="J518" s="116"/>
      <c r="L518" s="84"/>
    </row>
    <row r="519" spans="1:12" ht="18.75" x14ac:dyDescent="0.3">
      <c r="A519" s="133" t="str">
        <f>+$A$498</f>
        <v>2019-2020-2021</v>
      </c>
      <c r="B519" s="59" t="s">
        <v>115</v>
      </c>
      <c r="C519" s="60"/>
      <c r="D519" s="60"/>
      <c r="E519">
        <f t="shared" si="0"/>
        <v>0</v>
      </c>
      <c r="J519" s="116"/>
      <c r="L519" s="84"/>
    </row>
    <row r="520" spans="1:12" ht="18.75" x14ac:dyDescent="0.3">
      <c r="A520" s="134"/>
      <c r="B520" s="59" t="s">
        <v>116</v>
      </c>
      <c r="C520" s="60"/>
      <c r="D520" s="60"/>
      <c r="E520">
        <f t="shared" si="0"/>
        <v>0</v>
      </c>
      <c r="J520" s="116"/>
      <c r="L520" s="84"/>
    </row>
    <row r="521" spans="1:12" ht="18.75" x14ac:dyDescent="0.3">
      <c r="A521" s="134"/>
      <c r="B521" s="59" t="s">
        <v>117</v>
      </c>
      <c r="C521" s="60"/>
      <c r="D521" s="60"/>
      <c r="E521">
        <f t="shared" si="0"/>
        <v>0</v>
      </c>
      <c r="J521" s="116"/>
      <c r="L521" s="84"/>
    </row>
    <row r="522" spans="1:12" ht="18.75" x14ac:dyDescent="0.3">
      <c r="A522" s="134"/>
      <c r="B522" s="59" t="s">
        <v>118</v>
      </c>
      <c r="C522" s="60"/>
      <c r="D522" s="60"/>
      <c r="E522">
        <f t="shared" si="0"/>
        <v>0</v>
      </c>
      <c r="J522" s="116"/>
      <c r="L522" s="84"/>
    </row>
    <row r="523" spans="1:12" ht="18.75" x14ac:dyDescent="0.3">
      <c r="A523" s="134"/>
      <c r="B523" s="59" t="s">
        <v>119</v>
      </c>
      <c r="C523" s="60"/>
      <c r="D523" s="60"/>
      <c r="E523">
        <f>(((D523*(139/365))+((C523*(226/365)))))</f>
        <v>0</v>
      </c>
      <c r="J523" s="116"/>
      <c r="L523" s="84"/>
    </row>
    <row r="524" spans="1:12" ht="18.75" x14ac:dyDescent="0.3">
      <c r="A524" s="134"/>
      <c r="B524" s="59" t="s">
        <v>120</v>
      </c>
      <c r="C524" s="60">
        <v>64</v>
      </c>
      <c r="D524" s="60">
        <v>51</v>
      </c>
      <c r="E524">
        <f>(((D524*(139/365))+((C524*(226/365)))))</f>
        <v>59.049315068493151</v>
      </c>
      <c r="J524" s="116"/>
      <c r="L524" s="84"/>
    </row>
    <row r="525" spans="1:12" ht="15.75" customHeight="1" x14ac:dyDescent="0.3">
      <c r="B525" s="62"/>
      <c r="C525" s="63">
        <f>SUM(C507:C524)</f>
        <v>95</v>
      </c>
      <c r="D525" s="63">
        <f>SUM(D507:D524)</f>
        <v>85</v>
      </c>
      <c r="E525">
        <f>(((D525*(139/365))+((C525*(226/365)))))</f>
        <v>91.191780821917803</v>
      </c>
      <c r="J525" s="116"/>
      <c r="L525" s="84"/>
    </row>
    <row r="526" spans="1:12" ht="18.75" x14ac:dyDescent="0.3">
      <c r="B526" s="66"/>
      <c r="C526" s="67"/>
      <c r="D526" s="67"/>
      <c r="J526" s="116"/>
      <c r="L526" s="84"/>
    </row>
    <row r="527" spans="1:12" ht="18.75" x14ac:dyDescent="0.3">
      <c r="B527" s="57" t="s">
        <v>122</v>
      </c>
      <c r="C527" s="68">
        <f>C484</f>
        <v>45641</v>
      </c>
      <c r="D527" s="68">
        <f>D484</f>
        <v>45884</v>
      </c>
      <c r="J527" s="116"/>
      <c r="L527" s="85"/>
    </row>
    <row r="528" spans="1:12" ht="18.75" x14ac:dyDescent="0.3">
      <c r="A528" s="133" t="str">
        <f>+$A$486</f>
        <v>2023-2024</v>
      </c>
      <c r="B528" s="59" t="s">
        <v>107</v>
      </c>
      <c r="C528" s="60"/>
      <c r="D528" s="60"/>
      <c r="E528">
        <f t="shared" ref="E528:E574" si="1">(((D528*(226/365))+((C528*(139/365)))))</f>
        <v>0</v>
      </c>
      <c r="J528" s="116"/>
      <c r="L528" s="81"/>
    </row>
    <row r="529" spans="1:12" ht="18.75" x14ac:dyDescent="0.3">
      <c r="A529" s="134"/>
      <c r="B529" s="59" t="s">
        <v>108</v>
      </c>
      <c r="C529" s="60"/>
      <c r="D529" s="60"/>
      <c r="E529">
        <f t="shared" si="1"/>
        <v>0</v>
      </c>
      <c r="J529" s="116"/>
      <c r="K529" s="83"/>
      <c r="L529" s="81"/>
    </row>
    <row r="530" spans="1:12" ht="18.75" x14ac:dyDescent="0.3">
      <c r="A530" s="134"/>
      <c r="B530" s="59" t="s">
        <v>109</v>
      </c>
      <c r="C530" s="60"/>
      <c r="D530" s="60"/>
      <c r="E530">
        <f t="shared" si="1"/>
        <v>0</v>
      </c>
      <c r="J530" s="116"/>
      <c r="L530" s="84"/>
    </row>
    <row r="531" spans="1:12" ht="18.75" x14ac:dyDescent="0.3">
      <c r="A531" s="134"/>
      <c r="B531" s="59" t="s">
        <v>110</v>
      </c>
      <c r="C531" s="60"/>
      <c r="D531" s="60"/>
      <c r="E531">
        <f t="shared" si="1"/>
        <v>0</v>
      </c>
      <c r="J531" s="116"/>
      <c r="L531" s="84"/>
    </row>
    <row r="532" spans="1:12" ht="18.75" x14ac:dyDescent="0.3">
      <c r="A532" s="134"/>
      <c r="B532" s="59" t="s">
        <v>111</v>
      </c>
      <c r="C532" s="60"/>
      <c r="D532" s="60"/>
      <c r="E532">
        <f>(((D532*(139/365))+((C532*(226/365)))))</f>
        <v>0</v>
      </c>
      <c r="J532" s="116"/>
      <c r="L532" s="84"/>
    </row>
    <row r="533" spans="1:12" ht="18.75" x14ac:dyDescent="0.3">
      <c r="A533" s="134"/>
      <c r="B533" s="59" t="s">
        <v>112</v>
      </c>
      <c r="C533" s="60">
        <v>5</v>
      </c>
      <c r="D533" s="60">
        <v>1</v>
      </c>
      <c r="E533">
        <f>(((D533*(139/365))+((C533*(226/365)))))</f>
        <v>3.4767123287671233</v>
      </c>
      <c r="J533" s="116"/>
      <c r="L533" s="84"/>
    </row>
    <row r="534" spans="1:12" ht="18.75" x14ac:dyDescent="0.3">
      <c r="A534" s="133" t="str">
        <f>+$A$492</f>
        <v>2022/2023</v>
      </c>
      <c r="B534" s="59" t="s">
        <v>40</v>
      </c>
      <c r="C534" s="60"/>
      <c r="D534" s="60"/>
      <c r="E534">
        <f t="shared" si="1"/>
        <v>0</v>
      </c>
      <c r="J534" s="116"/>
      <c r="L534" s="84"/>
    </row>
    <row r="535" spans="1:12" ht="18.75" x14ac:dyDescent="0.3">
      <c r="A535" s="134"/>
      <c r="B535" s="59" t="s">
        <v>41</v>
      </c>
      <c r="C535" s="60"/>
      <c r="D535" s="60"/>
      <c r="E535">
        <f t="shared" si="1"/>
        <v>0</v>
      </c>
      <c r="J535" s="116"/>
      <c r="L535" s="84"/>
    </row>
    <row r="536" spans="1:12" x14ac:dyDescent="0.25">
      <c r="A536" s="134"/>
      <c r="B536" s="59" t="s">
        <v>42</v>
      </c>
      <c r="C536" s="60"/>
      <c r="D536" s="60"/>
      <c r="E536">
        <f t="shared" si="1"/>
        <v>0</v>
      </c>
      <c r="L536" s="84"/>
    </row>
    <row r="537" spans="1:12" x14ac:dyDescent="0.25">
      <c r="A537" s="134"/>
      <c r="B537" s="59" t="s">
        <v>43</v>
      </c>
      <c r="C537" s="60"/>
      <c r="D537" s="60"/>
      <c r="E537">
        <f t="shared" si="1"/>
        <v>0</v>
      </c>
      <c r="L537" s="84"/>
    </row>
    <row r="538" spans="1:12" x14ac:dyDescent="0.25">
      <c r="A538" s="134"/>
      <c r="B538" s="59" t="s">
        <v>44</v>
      </c>
      <c r="C538" s="60"/>
      <c r="D538" s="60"/>
      <c r="E538">
        <f t="shared" si="1"/>
        <v>0</v>
      </c>
      <c r="L538" s="84"/>
    </row>
    <row r="539" spans="1:12" x14ac:dyDescent="0.25">
      <c r="A539" s="134"/>
      <c r="B539" s="59" t="s">
        <v>45</v>
      </c>
      <c r="C539" s="60">
        <v>5</v>
      </c>
      <c r="D539" s="60">
        <v>6</v>
      </c>
      <c r="E539">
        <f>(((D539*(139/365))+((C539*(226/365)))))</f>
        <v>5.3808219178082188</v>
      </c>
      <c r="L539" s="84"/>
    </row>
    <row r="540" spans="1:12" x14ac:dyDescent="0.25">
      <c r="A540" s="133" t="str">
        <f>+$A$498</f>
        <v>2019-2020-2021</v>
      </c>
      <c r="B540" s="59" t="s">
        <v>115</v>
      </c>
      <c r="C540" s="60"/>
      <c r="D540" s="60"/>
      <c r="E540">
        <f t="shared" si="1"/>
        <v>0</v>
      </c>
      <c r="L540" s="84"/>
    </row>
    <row r="541" spans="1:12" x14ac:dyDescent="0.25">
      <c r="A541" s="134"/>
      <c r="B541" s="59" t="s">
        <v>116</v>
      </c>
      <c r="C541" s="60"/>
      <c r="D541" s="60"/>
      <c r="E541">
        <f t="shared" si="1"/>
        <v>0</v>
      </c>
      <c r="L541" s="84"/>
    </row>
    <row r="542" spans="1:12" x14ac:dyDescent="0.25">
      <c r="A542" s="134"/>
      <c r="B542" s="59" t="s">
        <v>117</v>
      </c>
      <c r="C542" s="60"/>
      <c r="D542" s="60"/>
      <c r="E542">
        <f t="shared" si="1"/>
        <v>0</v>
      </c>
      <c r="L542" s="84"/>
    </row>
    <row r="543" spans="1:12" x14ac:dyDescent="0.25">
      <c r="A543" s="134"/>
      <c r="B543" s="59" t="s">
        <v>118</v>
      </c>
      <c r="C543" s="60"/>
      <c r="D543" s="60"/>
      <c r="E543">
        <f>(((D543*(139/365))+((C543*(226/365)))))</f>
        <v>0</v>
      </c>
      <c r="L543" s="84"/>
    </row>
    <row r="544" spans="1:12" x14ac:dyDescent="0.25">
      <c r="A544" s="134"/>
      <c r="B544" s="59" t="s">
        <v>119</v>
      </c>
      <c r="C544" s="60"/>
      <c r="D544" s="60"/>
      <c r="E544">
        <f>(((D544*(139/365))+((C544*(226/365)))))</f>
        <v>0</v>
      </c>
      <c r="L544" s="84"/>
    </row>
    <row r="545" spans="1:12" x14ac:dyDescent="0.25">
      <c r="A545" s="134"/>
      <c r="B545" s="59" t="s">
        <v>120</v>
      </c>
      <c r="C545" s="60">
        <v>17</v>
      </c>
      <c r="D545" s="60">
        <v>19</v>
      </c>
      <c r="E545">
        <f>(((D545*(139/365))+((C545*(226/365)))))</f>
        <v>17.761643835616439</v>
      </c>
      <c r="L545" s="84"/>
    </row>
    <row r="546" spans="1:12" x14ac:dyDescent="0.25">
      <c r="B546" s="62"/>
      <c r="C546" s="63">
        <f>SUM(C528:C545)</f>
        <v>27</v>
      </c>
      <c r="D546" s="63">
        <f>SUM(D528:D545)</f>
        <v>26</v>
      </c>
      <c r="E546">
        <f>(((D546*(139/365))+((C546*(226/365)))))</f>
        <v>26.61917808219178</v>
      </c>
      <c r="L546" s="84"/>
    </row>
    <row r="547" spans="1:12" x14ac:dyDescent="0.25">
      <c r="B547" s="66"/>
      <c r="C547" s="67"/>
      <c r="D547" s="67"/>
      <c r="L547" s="84"/>
    </row>
    <row r="548" spans="1:12" x14ac:dyDescent="0.25">
      <c r="B548" s="57" t="s">
        <v>123</v>
      </c>
      <c r="C548" s="68">
        <f>C484</f>
        <v>45641</v>
      </c>
      <c r="D548" s="68">
        <f>D484</f>
        <v>45884</v>
      </c>
      <c r="L548" s="84"/>
    </row>
    <row r="549" spans="1:12" ht="15" customHeight="1" x14ac:dyDescent="0.25">
      <c r="A549" s="133" t="str">
        <f>+$A$486</f>
        <v>2023-2024</v>
      </c>
      <c r="B549" s="59" t="s">
        <v>107</v>
      </c>
      <c r="C549" s="60"/>
      <c r="D549" s="60"/>
      <c r="E549">
        <f t="shared" ref="E549:E552" si="2">(((D549*(226/365))+((C549*(139/365)))))</f>
        <v>0</v>
      </c>
      <c r="L549" s="84"/>
    </row>
    <row r="550" spans="1:12" x14ac:dyDescent="0.25">
      <c r="A550" s="134"/>
      <c r="B550" s="59" t="s">
        <v>108</v>
      </c>
      <c r="C550" s="60"/>
      <c r="D550" s="60"/>
      <c r="E550">
        <f t="shared" si="2"/>
        <v>0</v>
      </c>
      <c r="L550" s="84"/>
    </row>
    <row r="551" spans="1:12" x14ac:dyDescent="0.25">
      <c r="A551" s="134"/>
      <c r="B551" s="59" t="s">
        <v>109</v>
      </c>
      <c r="C551" s="60"/>
      <c r="D551" s="60"/>
      <c r="E551">
        <f t="shared" si="2"/>
        <v>0</v>
      </c>
      <c r="L551" s="84"/>
    </row>
    <row r="552" spans="1:12" ht="21" customHeight="1" x14ac:dyDescent="0.25">
      <c r="A552" s="134"/>
      <c r="B552" s="59" t="s">
        <v>110</v>
      </c>
      <c r="C552" s="60"/>
      <c r="D552" s="60"/>
      <c r="E552">
        <f t="shared" si="2"/>
        <v>0</v>
      </c>
      <c r="L552" s="84"/>
    </row>
    <row r="553" spans="1:12" ht="16.5" customHeight="1" x14ac:dyDescent="0.25">
      <c r="A553" s="134"/>
      <c r="B553" s="59" t="s">
        <v>111</v>
      </c>
      <c r="C553" s="60"/>
      <c r="D553" s="60"/>
      <c r="E553">
        <f>(((D553*(139/365))+((C553*(226/365)))))</f>
        <v>0</v>
      </c>
      <c r="L553" s="84"/>
    </row>
    <row r="554" spans="1:12" ht="13.5" customHeight="1" x14ac:dyDescent="0.25">
      <c r="A554" s="134"/>
      <c r="B554" s="59" t="s">
        <v>112</v>
      </c>
      <c r="C554" s="60"/>
      <c r="D554" s="60">
        <v>10</v>
      </c>
      <c r="E554">
        <f>(((D554*(139/365))+((C554*(226/365)))))</f>
        <v>3.8082191780821919</v>
      </c>
      <c r="L554" s="84"/>
    </row>
    <row r="555" spans="1:12" ht="15" customHeight="1" x14ac:dyDescent="0.25">
      <c r="A555" s="133" t="str">
        <f>+$A$492</f>
        <v>2022/2023</v>
      </c>
      <c r="B555" s="59" t="s">
        <v>40</v>
      </c>
      <c r="C555" s="60"/>
      <c r="D555" s="60"/>
      <c r="E555">
        <f t="shared" ref="E555:E559" si="3">(((D555*(226/365))+((C555*(139/365)))))</f>
        <v>0</v>
      </c>
      <c r="L555" s="84"/>
    </row>
    <row r="556" spans="1:12" x14ac:dyDescent="0.25">
      <c r="A556" s="134"/>
      <c r="B556" s="59" t="s">
        <v>41</v>
      </c>
      <c r="C556" s="60"/>
      <c r="D556" s="60"/>
      <c r="E556">
        <f t="shared" si="3"/>
        <v>0</v>
      </c>
      <c r="L556" s="84"/>
    </row>
    <row r="557" spans="1:12" x14ac:dyDescent="0.25">
      <c r="A557" s="134"/>
      <c r="B557" s="59" t="s">
        <v>42</v>
      </c>
      <c r="C557" s="60"/>
      <c r="D557" s="60"/>
      <c r="E557">
        <f t="shared" si="3"/>
        <v>0</v>
      </c>
      <c r="L557" s="84"/>
    </row>
    <row r="558" spans="1:12" ht="19.5" customHeight="1" x14ac:dyDescent="0.25">
      <c r="A558" s="134"/>
      <c r="B558" s="59" t="s">
        <v>43</v>
      </c>
      <c r="C558" s="60"/>
      <c r="D558" s="60"/>
      <c r="E558">
        <f t="shared" si="3"/>
        <v>0</v>
      </c>
      <c r="L558" s="84"/>
    </row>
    <row r="559" spans="1:12" ht="16.5" customHeight="1" x14ac:dyDescent="0.25">
      <c r="A559" s="134"/>
      <c r="B559" s="59" t="s">
        <v>44</v>
      </c>
      <c r="C559" s="60"/>
      <c r="D559" s="60"/>
      <c r="E559">
        <f t="shared" si="3"/>
        <v>0</v>
      </c>
      <c r="L559" s="84"/>
    </row>
    <row r="560" spans="1:12" x14ac:dyDescent="0.25">
      <c r="A560" s="134"/>
      <c r="B560" s="59" t="s">
        <v>45</v>
      </c>
      <c r="C560" s="60"/>
      <c r="D560" s="60">
        <v>10</v>
      </c>
      <c r="E560">
        <f>(((D560*(139/365))+((C560*(226/365)))))</f>
        <v>3.8082191780821919</v>
      </c>
      <c r="L560" s="84"/>
    </row>
    <row r="561" spans="1:12" ht="15" customHeight="1" x14ac:dyDescent="0.25">
      <c r="A561" s="133" t="str">
        <f>+$A$498</f>
        <v>2019-2020-2021</v>
      </c>
      <c r="B561" s="59" t="s">
        <v>115</v>
      </c>
      <c r="C561" s="60"/>
      <c r="D561" s="60"/>
      <c r="E561">
        <f t="shared" ref="E561:E563" si="4">(((D561*(226/365))+((C561*(139/365)))))</f>
        <v>0</v>
      </c>
      <c r="L561" s="84"/>
    </row>
    <row r="562" spans="1:12" x14ac:dyDescent="0.25">
      <c r="A562" s="134"/>
      <c r="B562" s="59" t="s">
        <v>116</v>
      </c>
      <c r="C562" s="60"/>
      <c r="D562" s="60"/>
      <c r="E562">
        <f t="shared" si="4"/>
        <v>0</v>
      </c>
      <c r="L562" s="84"/>
    </row>
    <row r="563" spans="1:12" x14ac:dyDescent="0.25">
      <c r="A563" s="134"/>
      <c r="B563" s="59" t="s">
        <v>117</v>
      </c>
      <c r="C563" s="60"/>
      <c r="D563" s="60"/>
      <c r="E563">
        <f t="shared" si="4"/>
        <v>0</v>
      </c>
      <c r="L563" s="84"/>
    </row>
    <row r="564" spans="1:12" ht="17.25" customHeight="1" x14ac:dyDescent="0.25">
      <c r="A564" s="134"/>
      <c r="B564" s="59" t="s">
        <v>118</v>
      </c>
      <c r="C564" s="60"/>
      <c r="D564" s="60"/>
      <c r="E564">
        <f>(((D564*(139/365))+((C564*(226/365)))))</f>
        <v>0</v>
      </c>
      <c r="L564" s="84"/>
    </row>
    <row r="565" spans="1:12" ht="21" customHeight="1" x14ac:dyDescent="0.25">
      <c r="A565" s="134"/>
      <c r="B565" s="59" t="s">
        <v>119</v>
      </c>
      <c r="C565" s="60"/>
      <c r="D565" s="60"/>
      <c r="E565">
        <f>(((D565*(139/365))+((C565*(226/365)))))</f>
        <v>0</v>
      </c>
      <c r="L565" s="84"/>
    </row>
    <row r="566" spans="1:12" x14ac:dyDescent="0.25">
      <c r="A566" s="134"/>
      <c r="B566" s="59" t="s">
        <v>120</v>
      </c>
      <c r="C566" s="60"/>
      <c r="D566" s="60">
        <v>34</v>
      </c>
      <c r="E566">
        <f>(((D566*(139/365))+((C566*(226/365)))))</f>
        <v>12.947945205479451</v>
      </c>
      <c r="L566" s="84"/>
    </row>
    <row r="567" spans="1:12" x14ac:dyDescent="0.25">
      <c r="B567" s="62"/>
      <c r="C567" s="63">
        <f>SUM(C549:C566)</f>
        <v>0</v>
      </c>
      <c r="D567" s="63">
        <f>SUM(D549:D566)</f>
        <v>54</v>
      </c>
      <c r="E567">
        <f>(((D567*(139/365))+((C567*(226/365)))))</f>
        <v>20.564383561643837</v>
      </c>
      <c r="L567" s="85"/>
    </row>
    <row r="568" spans="1:12" x14ac:dyDescent="0.25">
      <c r="B568" s="66"/>
      <c r="C568" s="67"/>
      <c r="D568" s="67"/>
      <c r="L568" s="85"/>
    </row>
    <row r="569" spans="1:12" x14ac:dyDescent="0.25">
      <c r="B569" s="117" t="s">
        <v>124</v>
      </c>
      <c r="C569" s="118">
        <f>C484</f>
        <v>45641</v>
      </c>
      <c r="D569" s="118">
        <f>D484</f>
        <v>45884</v>
      </c>
      <c r="L569" s="85"/>
    </row>
    <row r="570" spans="1:12" x14ac:dyDescent="0.25">
      <c r="A570" s="133" t="str">
        <f>+$A$486</f>
        <v>2023-2024</v>
      </c>
      <c r="B570" s="59" t="s">
        <v>107</v>
      </c>
      <c r="C570" s="60"/>
      <c r="D570" s="60"/>
      <c r="E570">
        <f t="shared" si="1"/>
        <v>0</v>
      </c>
      <c r="J570" s="83"/>
      <c r="L570" s="81"/>
    </row>
    <row r="571" spans="1:12" x14ac:dyDescent="0.25">
      <c r="A571" s="134"/>
      <c r="B571" s="59" t="s">
        <v>108</v>
      </c>
      <c r="C571" s="60"/>
      <c r="D571" s="60"/>
      <c r="E571">
        <f t="shared" si="1"/>
        <v>0</v>
      </c>
      <c r="K571" s="83"/>
      <c r="L571" s="81"/>
    </row>
    <row r="572" spans="1:12" x14ac:dyDescent="0.25">
      <c r="A572" s="134"/>
      <c r="B572" s="59" t="s">
        <v>109</v>
      </c>
      <c r="C572" s="60"/>
      <c r="D572" s="60"/>
      <c r="E572">
        <f t="shared" si="1"/>
        <v>0</v>
      </c>
      <c r="L572" s="84"/>
    </row>
    <row r="573" spans="1:12" x14ac:dyDescent="0.25">
      <c r="A573" s="134"/>
      <c r="B573" s="59" t="s">
        <v>110</v>
      </c>
      <c r="C573" s="60"/>
      <c r="D573" s="60"/>
      <c r="E573">
        <f t="shared" si="1"/>
        <v>0</v>
      </c>
      <c r="L573" s="84"/>
    </row>
    <row r="574" spans="1:12" x14ac:dyDescent="0.25">
      <c r="A574" s="134"/>
      <c r="B574" s="59" t="s">
        <v>111</v>
      </c>
      <c r="C574" s="60"/>
      <c r="D574" s="60"/>
      <c r="E574">
        <f t="shared" si="1"/>
        <v>0</v>
      </c>
      <c r="L574" s="84"/>
    </row>
    <row r="575" spans="1:12" x14ac:dyDescent="0.25">
      <c r="A575" s="134"/>
      <c r="B575" s="59" t="s">
        <v>112</v>
      </c>
      <c r="C575" s="60">
        <v>11</v>
      </c>
      <c r="D575" s="60">
        <v>9</v>
      </c>
      <c r="E575">
        <f>(((D575*(139/365))+((C575*(226/365)))))</f>
        <v>10.238356164383562</v>
      </c>
      <c r="L575" s="84"/>
    </row>
    <row r="576" spans="1:12" x14ac:dyDescent="0.25">
      <c r="A576" s="133" t="str">
        <f>+$A$492</f>
        <v>2022/2023</v>
      </c>
      <c r="B576" s="59" t="s">
        <v>40</v>
      </c>
      <c r="C576" s="60"/>
      <c r="D576" s="60"/>
      <c r="E576">
        <f t="shared" ref="E576:E607" si="5">(((D576*(226/365))+((C576*(139/365)))))</f>
        <v>0</v>
      </c>
      <c r="L576" s="84"/>
    </row>
    <row r="577" spans="1:12" x14ac:dyDescent="0.25">
      <c r="A577" s="134"/>
      <c r="B577" s="59" t="s">
        <v>41</v>
      </c>
      <c r="C577" s="60"/>
      <c r="D577" s="60"/>
      <c r="E577">
        <f t="shared" si="5"/>
        <v>0</v>
      </c>
      <c r="L577" s="84"/>
    </row>
    <row r="578" spans="1:12" x14ac:dyDescent="0.25">
      <c r="A578" s="134"/>
      <c r="B578" s="59" t="s">
        <v>42</v>
      </c>
      <c r="C578" s="60"/>
      <c r="D578" s="60"/>
      <c r="E578">
        <f t="shared" si="5"/>
        <v>0</v>
      </c>
      <c r="L578" s="84"/>
    </row>
    <row r="579" spans="1:12" x14ac:dyDescent="0.25">
      <c r="A579" s="134"/>
      <c r="B579" s="59" t="s">
        <v>43</v>
      </c>
      <c r="C579" s="60"/>
      <c r="D579" s="60"/>
      <c r="E579">
        <f t="shared" si="5"/>
        <v>0</v>
      </c>
      <c r="F579" s="70"/>
      <c r="L579" s="84"/>
    </row>
    <row r="580" spans="1:12" x14ac:dyDescent="0.25">
      <c r="A580" s="134"/>
      <c r="B580" s="59" t="s">
        <v>44</v>
      </c>
      <c r="C580" s="60"/>
      <c r="D580" s="60"/>
      <c r="E580">
        <f t="shared" si="5"/>
        <v>0</v>
      </c>
      <c r="L580" s="84"/>
    </row>
    <row r="581" spans="1:12" x14ac:dyDescent="0.25">
      <c r="A581" s="134"/>
      <c r="B581" s="59" t="s">
        <v>45</v>
      </c>
      <c r="C581" s="60">
        <v>14</v>
      </c>
      <c r="D581" s="60">
        <v>14</v>
      </c>
      <c r="E581">
        <f>(((D581*(139/365))+((C581*(226/365)))))</f>
        <v>14</v>
      </c>
      <c r="L581" s="84"/>
    </row>
    <row r="582" spans="1:12" x14ac:dyDescent="0.25">
      <c r="A582" s="133" t="str">
        <f>+$A$498</f>
        <v>2019-2020-2021</v>
      </c>
      <c r="B582" s="59" t="s">
        <v>115</v>
      </c>
      <c r="C582" s="60"/>
      <c r="D582" s="60"/>
      <c r="E582">
        <f t="shared" si="5"/>
        <v>0</v>
      </c>
      <c r="L582" s="84"/>
    </row>
    <row r="583" spans="1:12" x14ac:dyDescent="0.25">
      <c r="A583" s="134"/>
      <c r="B583" s="59" t="s">
        <v>116</v>
      </c>
      <c r="C583" s="60"/>
      <c r="D583" s="60"/>
      <c r="E583">
        <f t="shared" si="5"/>
        <v>0</v>
      </c>
      <c r="L583" s="84"/>
    </row>
    <row r="584" spans="1:12" x14ac:dyDescent="0.25">
      <c r="A584" s="134"/>
      <c r="B584" s="59" t="s">
        <v>117</v>
      </c>
      <c r="C584" s="60"/>
      <c r="D584" s="60"/>
      <c r="E584">
        <f t="shared" si="5"/>
        <v>0</v>
      </c>
      <c r="L584" s="84"/>
    </row>
    <row r="585" spans="1:12" x14ac:dyDescent="0.25">
      <c r="A585" s="134"/>
      <c r="B585" s="59" t="s">
        <v>118</v>
      </c>
      <c r="C585" s="60"/>
      <c r="D585" s="60"/>
      <c r="E585">
        <f t="shared" si="5"/>
        <v>0</v>
      </c>
      <c r="L585" s="84"/>
    </row>
    <row r="586" spans="1:12" x14ac:dyDescent="0.25">
      <c r="A586" s="134"/>
      <c r="B586" s="59" t="s">
        <v>119</v>
      </c>
      <c r="C586" s="60"/>
      <c r="D586" s="60"/>
      <c r="E586">
        <f t="shared" si="5"/>
        <v>0</v>
      </c>
      <c r="L586" s="84"/>
    </row>
    <row r="587" spans="1:12" x14ac:dyDescent="0.25">
      <c r="A587" s="134"/>
      <c r="B587" s="59" t="s">
        <v>120</v>
      </c>
      <c r="C587" s="60">
        <v>45</v>
      </c>
      <c r="D587" s="60">
        <v>47</v>
      </c>
      <c r="E587">
        <f>(((D587*(139/365))+((C587*(226/365)))))</f>
        <v>45.761643835616439</v>
      </c>
      <c r="L587" s="84"/>
    </row>
    <row r="588" spans="1:12" ht="15.75" customHeight="1" x14ac:dyDescent="0.25">
      <c r="B588" s="62"/>
      <c r="C588" s="63">
        <f>SUM(C570:C587)</f>
        <v>70</v>
      </c>
      <c r="D588" s="63">
        <f>SUM(D570:D587)</f>
        <v>70</v>
      </c>
      <c r="E588">
        <f>(((D588*(139/365))+((C588*(226/365)))))</f>
        <v>70</v>
      </c>
      <c r="L588" s="84"/>
    </row>
    <row r="589" spans="1:12" x14ac:dyDescent="0.25">
      <c r="B589" s="66"/>
      <c r="C589" s="67"/>
      <c r="D589" s="67"/>
      <c r="L589" s="84"/>
    </row>
    <row r="590" spans="1:12" x14ac:dyDescent="0.25">
      <c r="B590" s="57" t="s">
        <v>125</v>
      </c>
      <c r="C590" s="68">
        <f>C484</f>
        <v>45641</v>
      </c>
      <c r="D590" s="68">
        <f>D484</f>
        <v>45884</v>
      </c>
      <c r="L590" s="85"/>
    </row>
    <row r="591" spans="1:12" x14ac:dyDescent="0.25">
      <c r="A591" s="133" t="str">
        <f>+$A$486</f>
        <v>2023-2024</v>
      </c>
      <c r="B591" s="59" t="s">
        <v>107</v>
      </c>
      <c r="C591" s="60"/>
      <c r="D591" s="60"/>
      <c r="E591">
        <f t="shared" si="5"/>
        <v>0</v>
      </c>
      <c r="L591" s="81"/>
    </row>
    <row r="592" spans="1:12" x14ac:dyDescent="0.25">
      <c r="A592" s="134"/>
      <c r="B592" s="59" t="s">
        <v>108</v>
      </c>
      <c r="C592" s="60"/>
      <c r="D592" s="60"/>
      <c r="E592">
        <f t="shared" si="5"/>
        <v>0</v>
      </c>
      <c r="K592" s="83"/>
      <c r="L592" s="81"/>
    </row>
    <row r="593" spans="1:12" x14ac:dyDescent="0.25">
      <c r="A593" s="134"/>
      <c r="B593" s="59" t="s">
        <v>109</v>
      </c>
      <c r="C593" s="60"/>
      <c r="D593" s="60"/>
      <c r="E593">
        <f t="shared" si="5"/>
        <v>0</v>
      </c>
      <c r="L593" s="84"/>
    </row>
    <row r="594" spans="1:12" x14ac:dyDescent="0.25">
      <c r="A594" s="134"/>
      <c r="B594" s="59" t="s">
        <v>110</v>
      </c>
      <c r="C594" s="60"/>
      <c r="D594" s="60"/>
      <c r="E594">
        <f t="shared" si="5"/>
        <v>0</v>
      </c>
      <c r="L594" s="84"/>
    </row>
    <row r="595" spans="1:12" x14ac:dyDescent="0.25">
      <c r="A595" s="134"/>
      <c r="B595" s="59" t="s">
        <v>111</v>
      </c>
      <c r="C595" s="60"/>
      <c r="D595" s="60"/>
      <c r="E595">
        <f t="shared" si="5"/>
        <v>0</v>
      </c>
      <c r="L595" s="84"/>
    </row>
    <row r="596" spans="1:12" x14ac:dyDescent="0.25">
      <c r="A596" s="134"/>
      <c r="B596" s="59" t="s">
        <v>112</v>
      </c>
      <c r="C596" s="60">
        <v>15</v>
      </c>
      <c r="D596" s="60">
        <v>7</v>
      </c>
      <c r="E596">
        <f>(((D596*(139/365))+((C596*(226/365)))))</f>
        <v>11.953424657534248</v>
      </c>
      <c r="L596" s="84"/>
    </row>
    <row r="597" spans="1:12" x14ac:dyDescent="0.25">
      <c r="A597" s="133" t="str">
        <f>+$A$492</f>
        <v>2022/2023</v>
      </c>
      <c r="B597" s="59" t="s">
        <v>40</v>
      </c>
      <c r="C597" s="60"/>
      <c r="D597" s="60"/>
      <c r="E597">
        <f t="shared" si="5"/>
        <v>0</v>
      </c>
      <c r="L597" s="84"/>
    </row>
    <row r="598" spans="1:12" x14ac:dyDescent="0.25">
      <c r="A598" s="134"/>
      <c r="B598" s="59" t="s">
        <v>41</v>
      </c>
      <c r="C598" s="60"/>
      <c r="D598" s="60"/>
      <c r="E598">
        <f t="shared" si="5"/>
        <v>0</v>
      </c>
      <c r="L598" s="84"/>
    </row>
    <row r="599" spans="1:12" x14ac:dyDescent="0.25">
      <c r="A599" s="134"/>
      <c r="B599" s="59" t="s">
        <v>42</v>
      </c>
      <c r="C599" s="60"/>
      <c r="D599" s="60"/>
      <c r="E599">
        <f t="shared" si="5"/>
        <v>0</v>
      </c>
      <c r="L599" s="84"/>
    </row>
    <row r="600" spans="1:12" x14ac:dyDescent="0.25">
      <c r="A600" s="134"/>
      <c r="B600" s="59" t="s">
        <v>43</v>
      </c>
      <c r="C600" s="60"/>
      <c r="D600" s="60"/>
      <c r="E600">
        <f t="shared" si="5"/>
        <v>0</v>
      </c>
      <c r="L600" s="84"/>
    </row>
    <row r="601" spans="1:12" x14ac:dyDescent="0.25">
      <c r="A601" s="134"/>
      <c r="B601" s="59" t="s">
        <v>44</v>
      </c>
      <c r="C601" s="60"/>
      <c r="D601" s="60"/>
      <c r="E601">
        <f t="shared" si="5"/>
        <v>0</v>
      </c>
      <c r="L601" s="84"/>
    </row>
    <row r="602" spans="1:12" x14ac:dyDescent="0.25">
      <c r="A602" s="134"/>
      <c r="B602" s="59" t="s">
        <v>45</v>
      </c>
      <c r="C602" s="60">
        <v>9</v>
      </c>
      <c r="D602" s="60">
        <v>15</v>
      </c>
      <c r="E602">
        <f>(((D602*(139/365))+((C602*(226/365)))))</f>
        <v>11.284931506849315</v>
      </c>
      <c r="L602" s="84"/>
    </row>
    <row r="603" spans="1:12" x14ac:dyDescent="0.25">
      <c r="A603" s="133" t="str">
        <f>+$A$498</f>
        <v>2019-2020-2021</v>
      </c>
      <c r="B603" s="59" t="s">
        <v>115</v>
      </c>
      <c r="C603" s="60"/>
      <c r="D603" s="60"/>
      <c r="E603">
        <f t="shared" si="5"/>
        <v>0</v>
      </c>
      <c r="L603" s="84"/>
    </row>
    <row r="604" spans="1:12" x14ac:dyDescent="0.25">
      <c r="A604" s="134"/>
      <c r="B604" s="59" t="s">
        <v>116</v>
      </c>
      <c r="C604" s="60"/>
      <c r="D604" s="60"/>
      <c r="E604">
        <f t="shared" si="5"/>
        <v>0</v>
      </c>
      <c r="L604" s="84"/>
    </row>
    <row r="605" spans="1:12" x14ac:dyDescent="0.25">
      <c r="A605" s="134"/>
      <c r="B605" s="59" t="s">
        <v>117</v>
      </c>
      <c r="C605" s="60"/>
      <c r="D605" s="60"/>
      <c r="E605">
        <f t="shared" si="5"/>
        <v>0</v>
      </c>
      <c r="L605" s="84"/>
    </row>
    <row r="606" spans="1:12" x14ac:dyDescent="0.25">
      <c r="A606" s="134"/>
      <c r="B606" s="59" t="s">
        <v>118</v>
      </c>
      <c r="C606" s="60"/>
      <c r="D606" s="60"/>
      <c r="E606">
        <f>(((D606*(139/365))+((C606*(226/365)))))</f>
        <v>0</v>
      </c>
      <c r="L606" s="84"/>
    </row>
    <row r="607" spans="1:12" x14ac:dyDescent="0.25">
      <c r="A607" s="134"/>
      <c r="B607" s="59" t="s">
        <v>119</v>
      </c>
      <c r="C607" s="60"/>
      <c r="D607" s="60"/>
      <c r="E607">
        <f t="shared" si="5"/>
        <v>0</v>
      </c>
      <c r="L607" s="84"/>
    </row>
    <row r="608" spans="1:12" x14ac:dyDescent="0.25">
      <c r="A608" s="134"/>
      <c r="B608" s="59" t="s">
        <v>120</v>
      </c>
      <c r="C608" s="60">
        <v>32</v>
      </c>
      <c r="D608" s="60">
        <v>31</v>
      </c>
      <c r="E608">
        <f>(((D608*(139/365))+((C608*(226/365)))))</f>
        <v>31.61917808219178</v>
      </c>
      <c r="L608" s="84"/>
    </row>
    <row r="609" spans="1:12" ht="15.75" customHeight="1" x14ac:dyDescent="0.25">
      <c r="B609" s="62"/>
      <c r="C609" s="63">
        <f>SUM(C591:C608)</f>
        <v>56</v>
      </c>
      <c r="D609" s="63">
        <f>SUM(D591:D608)</f>
        <v>53</v>
      </c>
      <c r="E609">
        <f>(((D609*(139/365))+((C609*(226/365)))))</f>
        <v>54.857534246575341</v>
      </c>
      <c r="L609" s="84"/>
    </row>
    <row r="610" spans="1:12" x14ac:dyDescent="0.25">
      <c r="B610" s="66"/>
      <c r="C610" s="67"/>
      <c r="D610" s="67"/>
      <c r="J610" s="86"/>
      <c r="L610" s="84"/>
    </row>
    <row r="611" spans="1:12" x14ac:dyDescent="0.25">
      <c r="B611" s="57" t="s">
        <v>126</v>
      </c>
      <c r="C611" s="68">
        <f>C484</f>
        <v>45641</v>
      </c>
      <c r="D611" s="68">
        <f>D484</f>
        <v>45884</v>
      </c>
      <c r="L611" s="85"/>
    </row>
    <row r="612" spans="1:12" x14ac:dyDescent="0.25">
      <c r="A612" s="133" t="str">
        <f>+$A$486</f>
        <v>2023-2024</v>
      </c>
      <c r="B612" s="59" t="s">
        <v>127</v>
      </c>
      <c r="C612" s="60"/>
      <c r="D612" s="60"/>
      <c r="E612">
        <f t="shared" ref="E612:E639" si="6">(((D612*(226/365))+((C612*(139/365)))))</f>
        <v>0</v>
      </c>
      <c r="L612" s="81"/>
    </row>
    <row r="613" spans="1:12" x14ac:dyDescent="0.25">
      <c r="A613" s="134"/>
      <c r="B613" s="59" t="s">
        <v>128</v>
      </c>
      <c r="C613" s="60"/>
      <c r="D613" s="60"/>
      <c r="E613">
        <f t="shared" si="6"/>
        <v>0</v>
      </c>
      <c r="K613" s="83"/>
      <c r="L613" s="81"/>
    </row>
    <row r="614" spans="1:12" x14ac:dyDescent="0.25">
      <c r="A614" s="134"/>
      <c r="B614" s="59" t="s">
        <v>129</v>
      </c>
      <c r="C614" s="60"/>
      <c r="D614" s="60"/>
      <c r="E614">
        <f t="shared" si="6"/>
        <v>0</v>
      </c>
      <c r="J614" s="86"/>
      <c r="L614" s="84"/>
    </row>
    <row r="615" spans="1:12" x14ac:dyDescent="0.25">
      <c r="A615" s="134"/>
      <c r="B615" s="59" t="s">
        <v>130</v>
      </c>
      <c r="C615" s="60"/>
      <c r="D615" s="60"/>
      <c r="E615">
        <f t="shared" si="6"/>
        <v>0</v>
      </c>
      <c r="J615" s="86"/>
      <c r="L615" s="84"/>
    </row>
    <row r="616" spans="1:12" x14ac:dyDescent="0.25">
      <c r="A616" s="134"/>
      <c r="B616" s="59" t="s">
        <v>131</v>
      </c>
      <c r="C616" s="60"/>
      <c r="D616" s="60"/>
      <c r="E616">
        <f t="shared" si="6"/>
        <v>0</v>
      </c>
      <c r="J616" s="86"/>
      <c r="L616" s="84"/>
    </row>
    <row r="617" spans="1:12" x14ac:dyDescent="0.25">
      <c r="A617" s="134"/>
      <c r="B617" s="59" t="s">
        <v>132</v>
      </c>
      <c r="C617" s="60">
        <v>9</v>
      </c>
      <c r="D617" s="60">
        <v>7</v>
      </c>
      <c r="E617">
        <f>(((D617*(139/365))+((C617*(226/365)))))</f>
        <v>8.2383561643835623</v>
      </c>
      <c r="J617" s="86"/>
      <c r="L617" s="84"/>
    </row>
    <row r="618" spans="1:12" x14ac:dyDescent="0.25">
      <c r="A618" s="133" t="str">
        <f>+$A$492</f>
        <v>2022/2023</v>
      </c>
      <c r="B618" s="59" t="s">
        <v>133</v>
      </c>
      <c r="C618" s="60"/>
      <c r="D618" s="60"/>
      <c r="E618">
        <f t="shared" si="6"/>
        <v>0</v>
      </c>
      <c r="J618" s="86"/>
      <c r="L618" s="84"/>
    </row>
    <row r="619" spans="1:12" x14ac:dyDescent="0.25">
      <c r="A619" s="134"/>
      <c r="B619" s="59" t="s">
        <v>134</v>
      </c>
      <c r="C619" s="60"/>
      <c r="D619" s="60"/>
      <c r="E619">
        <f t="shared" si="6"/>
        <v>0</v>
      </c>
      <c r="J619" s="86"/>
      <c r="L619" s="84"/>
    </row>
    <row r="620" spans="1:12" x14ac:dyDescent="0.25">
      <c r="A620" s="134"/>
      <c r="B620" s="59" t="s">
        <v>135</v>
      </c>
      <c r="C620" s="60"/>
      <c r="D620" s="60"/>
      <c r="E620">
        <f t="shared" si="6"/>
        <v>0</v>
      </c>
      <c r="J620" s="86"/>
      <c r="L620" s="84"/>
    </row>
    <row r="621" spans="1:12" x14ac:dyDescent="0.25">
      <c r="A621" s="134"/>
      <c r="B621" s="59" t="s">
        <v>136</v>
      </c>
      <c r="C621" s="60"/>
      <c r="D621" s="60"/>
      <c r="E621">
        <f t="shared" si="6"/>
        <v>0</v>
      </c>
      <c r="J621" s="86"/>
      <c r="L621" s="84"/>
    </row>
    <row r="622" spans="1:12" x14ac:dyDescent="0.25">
      <c r="A622" s="134"/>
      <c r="B622" s="59" t="s">
        <v>137</v>
      </c>
      <c r="C622" s="60"/>
      <c r="D622" s="60"/>
      <c r="E622">
        <f>(((D622*(139/365))+((C622*(226/365)))))</f>
        <v>0</v>
      </c>
      <c r="J622" s="86"/>
      <c r="L622" s="84"/>
    </row>
    <row r="623" spans="1:12" x14ac:dyDescent="0.25">
      <c r="A623" s="134"/>
      <c r="B623" s="59" t="s">
        <v>138</v>
      </c>
      <c r="C623" s="60">
        <v>6</v>
      </c>
      <c r="D623" s="60">
        <v>11</v>
      </c>
      <c r="E623">
        <f>(((D623*(139/365))+((C623*(226/365)))))</f>
        <v>7.904109589041096</v>
      </c>
      <c r="J623" s="86"/>
      <c r="L623" s="84"/>
    </row>
    <row r="624" spans="1:12" x14ac:dyDescent="0.25">
      <c r="A624" s="133" t="str">
        <f>+$A$498</f>
        <v>2019-2020-2021</v>
      </c>
      <c r="B624" s="59" t="s">
        <v>115</v>
      </c>
      <c r="C624" s="60"/>
      <c r="D624" s="60"/>
      <c r="E624">
        <f t="shared" si="6"/>
        <v>0</v>
      </c>
      <c r="J624" s="86"/>
      <c r="L624" s="84"/>
    </row>
    <row r="625" spans="1:12" x14ac:dyDescent="0.25">
      <c r="A625" s="134"/>
      <c r="B625" s="59" t="s">
        <v>116</v>
      </c>
      <c r="C625" s="60"/>
      <c r="D625" s="60"/>
      <c r="E625">
        <f t="shared" si="6"/>
        <v>0</v>
      </c>
      <c r="J625" s="86"/>
      <c r="L625" s="84"/>
    </row>
    <row r="626" spans="1:12" x14ac:dyDescent="0.25">
      <c r="A626" s="134"/>
      <c r="B626" s="59" t="s">
        <v>117</v>
      </c>
      <c r="C626" s="60"/>
      <c r="D626" s="60"/>
      <c r="E626">
        <f t="shared" si="6"/>
        <v>0</v>
      </c>
      <c r="J626" s="86"/>
      <c r="L626" s="84"/>
    </row>
    <row r="627" spans="1:12" x14ac:dyDescent="0.25">
      <c r="A627" s="134"/>
      <c r="B627" s="59" t="s">
        <v>118</v>
      </c>
      <c r="C627" s="60"/>
      <c r="D627" s="60"/>
      <c r="E627">
        <f t="shared" si="6"/>
        <v>0</v>
      </c>
      <c r="J627" s="86"/>
      <c r="L627" s="84"/>
    </row>
    <row r="628" spans="1:12" x14ac:dyDescent="0.25">
      <c r="A628" s="134"/>
      <c r="B628" s="59" t="s">
        <v>119</v>
      </c>
      <c r="C628" s="60"/>
      <c r="D628" s="60"/>
      <c r="E628">
        <f>(((D628*(139/365))+((C628*(226/365)))))</f>
        <v>0</v>
      </c>
      <c r="J628" s="86"/>
      <c r="L628" s="84"/>
    </row>
    <row r="629" spans="1:12" x14ac:dyDescent="0.25">
      <c r="A629" s="134"/>
      <c r="B629" s="59" t="s">
        <v>120</v>
      </c>
      <c r="C629" s="60">
        <v>21</v>
      </c>
      <c r="D629" s="60">
        <v>24</v>
      </c>
      <c r="E629">
        <f>(((D629*(139/365))+((C629*(226/365)))))</f>
        <v>22.142465753424659</v>
      </c>
      <c r="J629" s="86"/>
      <c r="L629" s="84"/>
    </row>
    <row r="630" spans="1:12" ht="15.75" thickBot="1" x14ac:dyDescent="0.3">
      <c r="B630" s="62"/>
      <c r="C630" s="63">
        <f>SUM(C612:C629)</f>
        <v>36</v>
      </c>
      <c r="D630" s="63">
        <f>SUM(D612:D629)</f>
        <v>42</v>
      </c>
      <c r="E630">
        <f>(((D630*(139/365))+((C630*(226/365)))))</f>
        <v>38.284931506849318</v>
      </c>
      <c r="J630" s="86"/>
      <c r="L630" s="84"/>
    </row>
    <row r="631" spans="1:12" x14ac:dyDescent="0.25">
      <c r="B631" s="66"/>
      <c r="C631" s="67"/>
      <c r="D631" s="67"/>
      <c r="J631" s="86"/>
      <c r="L631" s="84"/>
    </row>
    <row r="632" spans="1:12" x14ac:dyDescent="0.25">
      <c r="B632" s="57" t="s">
        <v>139</v>
      </c>
      <c r="C632" s="68">
        <f>C484</f>
        <v>45641</v>
      </c>
      <c r="D632" s="68">
        <f>D484</f>
        <v>45884</v>
      </c>
      <c r="L632" s="85"/>
    </row>
    <row r="633" spans="1:12" x14ac:dyDescent="0.25">
      <c r="A633" s="133" t="str">
        <f>+$A$486</f>
        <v>2023-2024</v>
      </c>
      <c r="B633" s="59" t="s">
        <v>107</v>
      </c>
      <c r="C633" s="60"/>
      <c r="D633" s="60"/>
      <c r="E633">
        <f t="shared" si="6"/>
        <v>0</v>
      </c>
      <c r="L633" s="81"/>
    </row>
    <row r="634" spans="1:12" x14ac:dyDescent="0.25">
      <c r="A634" s="134"/>
      <c r="B634" s="59" t="s">
        <v>108</v>
      </c>
      <c r="C634" s="60"/>
      <c r="D634" s="60"/>
      <c r="E634">
        <f t="shared" si="6"/>
        <v>0</v>
      </c>
      <c r="K634" s="83"/>
      <c r="L634" s="81"/>
    </row>
    <row r="635" spans="1:12" x14ac:dyDescent="0.25">
      <c r="A635" s="134"/>
      <c r="B635" s="59" t="s">
        <v>109</v>
      </c>
      <c r="C635" s="60"/>
      <c r="D635" s="60"/>
      <c r="E635">
        <f t="shared" si="6"/>
        <v>0</v>
      </c>
      <c r="J635" s="86"/>
      <c r="L635" s="84"/>
    </row>
    <row r="636" spans="1:12" x14ac:dyDescent="0.25">
      <c r="A636" s="134"/>
      <c r="B636" s="59" t="s">
        <v>110</v>
      </c>
      <c r="C636" s="60"/>
      <c r="D636" s="60"/>
      <c r="E636">
        <f t="shared" si="6"/>
        <v>0</v>
      </c>
      <c r="J636" s="86"/>
      <c r="L636" s="84"/>
    </row>
    <row r="637" spans="1:12" x14ac:dyDescent="0.25">
      <c r="A637" s="134"/>
      <c r="B637" s="59" t="s">
        <v>111</v>
      </c>
      <c r="C637" s="60"/>
      <c r="D637" s="60"/>
      <c r="E637">
        <f t="shared" si="6"/>
        <v>0</v>
      </c>
      <c r="J637" s="86"/>
      <c r="L637" s="84"/>
    </row>
    <row r="638" spans="1:12" x14ac:dyDescent="0.25">
      <c r="A638" s="134"/>
      <c r="B638" s="59" t="s">
        <v>112</v>
      </c>
      <c r="C638" s="60">
        <v>11</v>
      </c>
      <c r="D638" s="60">
        <v>5</v>
      </c>
      <c r="E638">
        <f>(((D638*(139/365))+((C638*(226/365)))))</f>
        <v>8.7150684931506852</v>
      </c>
      <c r="J638" s="86"/>
      <c r="L638" s="84"/>
    </row>
    <row r="639" spans="1:12" x14ac:dyDescent="0.25">
      <c r="A639" s="133" t="str">
        <f>+$A$492</f>
        <v>2022/2023</v>
      </c>
      <c r="B639" s="59" t="s">
        <v>40</v>
      </c>
      <c r="C639" s="60"/>
      <c r="D639" s="60"/>
      <c r="E639">
        <f t="shared" si="6"/>
        <v>0</v>
      </c>
      <c r="J639" s="86"/>
      <c r="L639" s="84"/>
    </row>
    <row r="640" spans="1:12" x14ac:dyDescent="0.25">
      <c r="A640" s="134"/>
      <c r="B640" s="59" t="s">
        <v>41</v>
      </c>
      <c r="C640" s="60"/>
      <c r="D640" s="60"/>
      <c r="E640">
        <f t="shared" ref="E640:E669" si="7">(((D640*(226/365))+((C640*(139/365)))))</f>
        <v>0</v>
      </c>
      <c r="J640" s="86"/>
      <c r="L640" s="84"/>
    </row>
    <row r="641" spans="1:12" x14ac:dyDescent="0.25">
      <c r="A641" s="134"/>
      <c r="B641" s="59" t="s">
        <v>42</v>
      </c>
      <c r="C641" s="60"/>
      <c r="D641" s="60"/>
      <c r="E641">
        <f t="shared" si="7"/>
        <v>0</v>
      </c>
      <c r="J641" s="140"/>
      <c r="L641" s="84"/>
    </row>
    <row r="642" spans="1:12" x14ac:dyDescent="0.25">
      <c r="A642" s="134"/>
      <c r="B642" s="59" t="s">
        <v>43</v>
      </c>
      <c r="C642" s="60"/>
      <c r="D642" s="60"/>
      <c r="E642">
        <f t="shared" si="7"/>
        <v>0</v>
      </c>
      <c r="J642" s="140"/>
      <c r="L642" s="84"/>
    </row>
    <row r="643" spans="1:12" x14ac:dyDescent="0.25">
      <c r="A643" s="134"/>
      <c r="B643" s="59" t="s">
        <v>44</v>
      </c>
      <c r="C643" s="60"/>
      <c r="D643" s="60"/>
      <c r="E643">
        <f>(((D643*(139/365))+((C643*(226/365)))))</f>
        <v>0</v>
      </c>
      <c r="J643" s="140"/>
      <c r="L643" s="84"/>
    </row>
    <row r="644" spans="1:12" x14ac:dyDescent="0.25">
      <c r="A644" s="134"/>
      <c r="B644" s="59" t="s">
        <v>45</v>
      </c>
      <c r="C644" s="60">
        <v>18</v>
      </c>
      <c r="D644" s="60">
        <v>13</v>
      </c>
      <c r="E644">
        <f>(((D644*(139/365))+((C644*(226/365)))))</f>
        <v>16.095890410958905</v>
      </c>
      <c r="J644" s="140"/>
      <c r="L644" s="84"/>
    </row>
    <row r="645" spans="1:12" x14ac:dyDescent="0.25">
      <c r="A645" s="133" t="str">
        <f>+$A$498</f>
        <v>2019-2020-2021</v>
      </c>
      <c r="B645" s="59" t="s">
        <v>115</v>
      </c>
      <c r="C645" s="60"/>
      <c r="D645" s="60"/>
      <c r="E645">
        <f t="shared" si="7"/>
        <v>0</v>
      </c>
      <c r="J645" s="140"/>
      <c r="L645" s="84"/>
    </row>
    <row r="646" spans="1:12" x14ac:dyDescent="0.25">
      <c r="A646" s="134"/>
      <c r="B646" s="59" t="s">
        <v>116</v>
      </c>
      <c r="C646" s="60"/>
      <c r="D646" s="60"/>
      <c r="E646">
        <f t="shared" si="7"/>
        <v>0</v>
      </c>
      <c r="J646" s="140"/>
      <c r="L646" s="84"/>
    </row>
    <row r="647" spans="1:12" x14ac:dyDescent="0.25">
      <c r="A647" s="134"/>
      <c r="B647" s="59" t="s">
        <v>117</v>
      </c>
      <c r="C647" s="60"/>
      <c r="D647" s="60"/>
      <c r="E647">
        <f t="shared" si="7"/>
        <v>0</v>
      </c>
      <c r="J647" s="140"/>
      <c r="L647" s="84"/>
    </row>
    <row r="648" spans="1:12" x14ac:dyDescent="0.25">
      <c r="A648" s="134"/>
      <c r="B648" s="59" t="s">
        <v>118</v>
      </c>
      <c r="C648" s="60"/>
      <c r="D648" s="60"/>
      <c r="E648">
        <f t="shared" si="7"/>
        <v>0</v>
      </c>
      <c r="J648" s="140"/>
      <c r="L648" s="84"/>
    </row>
    <row r="649" spans="1:12" x14ac:dyDescent="0.25">
      <c r="A649" s="134"/>
      <c r="B649" s="59" t="s">
        <v>119</v>
      </c>
      <c r="C649" s="60"/>
      <c r="D649" s="60"/>
      <c r="E649">
        <f>(((D649*(139/365))+((C649*(226/365)))))</f>
        <v>0</v>
      </c>
      <c r="J649" s="140"/>
      <c r="L649" s="84"/>
    </row>
    <row r="650" spans="1:12" x14ac:dyDescent="0.25">
      <c r="A650" s="134"/>
      <c r="B650" s="59" t="s">
        <v>120</v>
      </c>
      <c r="C650" s="60">
        <v>37</v>
      </c>
      <c r="D650" s="60">
        <v>40</v>
      </c>
      <c r="E650">
        <f>(((D650*(139/365))+((C650*(226/365)))))</f>
        <v>38.142465753424659</v>
      </c>
      <c r="J650" s="140"/>
      <c r="L650" s="84"/>
    </row>
    <row r="651" spans="1:12" ht="15.75" thickBot="1" x14ac:dyDescent="0.3">
      <c r="B651" s="62"/>
      <c r="C651" s="63">
        <f>SUM(C633:C650)</f>
        <v>66</v>
      </c>
      <c r="D651" s="63">
        <f>SUM(D633:D650)</f>
        <v>58</v>
      </c>
      <c r="E651">
        <f>(((D651*(139/365))+((C651*(226/365)))))</f>
        <v>62.953424657534242</v>
      </c>
      <c r="J651" s="140"/>
      <c r="L651" s="84"/>
    </row>
    <row r="652" spans="1:12" x14ac:dyDescent="0.25">
      <c r="B652" s="66"/>
      <c r="C652" s="67"/>
      <c r="D652" s="67"/>
      <c r="J652" s="140"/>
      <c r="L652" s="84"/>
    </row>
    <row r="653" spans="1:12" x14ac:dyDescent="0.25">
      <c r="B653" s="57" t="s">
        <v>140</v>
      </c>
      <c r="C653" s="68">
        <f>C484</f>
        <v>45641</v>
      </c>
      <c r="D653" s="68">
        <f>D484</f>
        <v>45884</v>
      </c>
      <c r="L653" s="85"/>
    </row>
    <row r="654" spans="1:12" x14ac:dyDescent="0.25">
      <c r="A654" s="133" t="str">
        <f>+$A$486</f>
        <v>2023-2024</v>
      </c>
      <c r="B654" s="59" t="s">
        <v>107</v>
      </c>
      <c r="C654" s="60"/>
      <c r="D654" s="60"/>
      <c r="E654">
        <f t="shared" si="7"/>
        <v>0</v>
      </c>
      <c r="L654" s="81"/>
    </row>
    <row r="655" spans="1:12" x14ac:dyDescent="0.25">
      <c r="A655" s="134"/>
      <c r="B655" s="59" t="s">
        <v>108</v>
      </c>
      <c r="C655" s="60"/>
      <c r="D655" s="60"/>
      <c r="E655">
        <f t="shared" si="7"/>
        <v>0</v>
      </c>
      <c r="K655" s="83"/>
      <c r="L655" s="81"/>
    </row>
    <row r="656" spans="1:12" x14ac:dyDescent="0.25">
      <c r="A656" s="134"/>
      <c r="B656" s="59" t="s">
        <v>109</v>
      </c>
      <c r="C656" s="60"/>
      <c r="D656" s="60"/>
      <c r="E656">
        <f t="shared" si="7"/>
        <v>0</v>
      </c>
      <c r="J656" s="140"/>
      <c r="L656" s="84"/>
    </row>
    <row r="657" spans="1:12" x14ac:dyDescent="0.25">
      <c r="A657" s="134"/>
      <c r="B657" s="59" t="s">
        <v>110</v>
      </c>
      <c r="C657" s="60"/>
      <c r="D657" s="60"/>
      <c r="E657">
        <f t="shared" si="7"/>
        <v>0</v>
      </c>
      <c r="J657" s="140"/>
      <c r="L657" s="84"/>
    </row>
    <row r="658" spans="1:12" x14ac:dyDescent="0.25">
      <c r="A658" s="134"/>
      <c r="B658" s="59" t="s">
        <v>111</v>
      </c>
      <c r="C658" s="60"/>
      <c r="D658" s="60"/>
      <c r="E658">
        <f t="shared" si="7"/>
        <v>0</v>
      </c>
      <c r="J658" s="140"/>
      <c r="L658" s="84"/>
    </row>
    <row r="659" spans="1:12" x14ac:dyDescent="0.25">
      <c r="A659" s="134"/>
      <c r="B659" s="59" t="s">
        <v>112</v>
      </c>
      <c r="C659" s="60">
        <v>22</v>
      </c>
      <c r="D659" s="60">
        <v>8</v>
      </c>
      <c r="E659">
        <f>(((D659*(139/365))+((C659*(226/365)))))</f>
        <v>16.668493150684931</v>
      </c>
      <c r="J659" s="140"/>
      <c r="L659" s="84"/>
    </row>
    <row r="660" spans="1:12" x14ac:dyDescent="0.25">
      <c r="A660" s="133" t="str">
        <f>+$A$492</f>
        <v>2022/2023</v>
      </c>
      <c r="B660" s="59" t="s">
        <v>40</v>
      </c>
      <c r="C660" s="60"/>
      <c r="D660" s="60"/>
      <c r="E660">
        <f t="shared" si="7"/>
        <v>0</v>
      </c>
      <c r="J660" s="140"/>
      <c r="L660" s="84"/>
    </row>
    <row r="661" spans="1:12" x14ac:dyDescent="0.25">
      <c r="A661" s="134"/>
      <c r="B661" s="59" t="s">
        <v>41</v>
      </c>
      <c r="C661" s="60"/>
      <c r="D661" s="60"/>
      <c r="E661">
        <f t="shared" si="7"/>
        <v>0</v>
      </c>
      <c r="J661" s="140"/>
      <c r="L661" s="84"/>
    </row>
    <row r="662" spans="1:12" x14ac:dyDescent="0.25">
      <c r="A662" s="134"/>
      <c r="B662" s="59" t="s">
        <v>42</v>
      </c>
      <c r="C662" s="60"/>
      <c r="D662" s="60"/>
      <c r="E662">
        <f t="shared" si="7"/>
        <v>0</v>
      </c>
      <c r="J662" s="140"/>
      <c r="L662" s="84"/>
    </row>
    <row r="663" spans="1:12" x14ac:dyDescent="0.25">
      <c r="A663" s="134"/>
      <c r="B663" s="59" t="s">
        <v>43</v>
      </c>
      <c r="C663" s="60"/>
      <c r="D663" s="60"/>
      <c r="E663">
        <f t="shared" si="7"/>
        <v>0</v>
      </c>
      <c r="J663" s="140"/>
      <c r="L663" s="84"/>
    </row>
    <row r="664" spans="1:12" x14ac:dyDescent="0.25">
      <c r="A664" s="134"/>
      <c r="B664" s="59" t="s">
        <v>44</v>
      </c>
      <c r="C664" s="60"/>
      <c r="D664" s="60"/>
      <c r="E664">
        <f t="shared" si="7"/>
        <v>0</v>
      </c>
      <c r="J664" s="140"/>
      <c r="L664" s="84"/>
    </row>
    <row r="665" spans="1:12" x14ac:dyDescent="0.25">
      <c r="A665" s="134"/>
      <c r="B665" s="59" t="s">
        <v>45</v>
      </c>
      <c r="C665" s="60">
        <v>18</v>
      </c>
      <c r="D665" s="60">
        <v>17</v>
      </c>
      <c r="E665">
        <f>(((D665*(139/365))+((C665*(226/365)))))</f>
        <v>17.61917808219178</v>
      </c>
      <c r="J665" s="140"/>
      <c r="L665" s="84"/>
    </row>
    <row r="666" spans="1:12" x14ac:dyDescent="0.25">
      <c r="A666" s="133" t="str">
        <f>+$A$498</f>
        <v>2019-2020-2021</v>
      </c>
      <c r="B666" s="59" t="s">
        <v>115</v>
      </c>
      <c r="C666" s="60"/>
      <c r="D666" s="60"/>
      <c r="E666">
        <f t="shared" si="7"/>
        <v>0</v>
      </c>
      <c r="J666" s="140"/>
      <c r="L666" s="84"/>
    </row>
    <row r="667" spans="1:12" x14ac:dyDescent="0.25">
      <c r="A667" s="134"/>
      <c r="B667" s="59" t="s">
        <v>116</v>
      </c>
      <c r="C667" s="60"/>
      <c r="D667" s="60"/>
      <c r="E667">
        <f t="shared" si="7"/>
        <v>0</v>
      </c>
      <c r="J667" s="140"/>
      <c r="L667" s="84"/>
    </row>
    <row r="668" spans="1:12" x14ac:dyDescent="0.25">
      <c r="A668" s="134"/>
      <c r="B668" s="59" t="s">
        <v>117</v>
      </c>
      <c r="C668" s="60"/>
      <c r="D668" s="60"/>
      <c r="E668">
        <f t="shared" si="7"/>
        <v>0</v>
      </c>
      <c r="J668" s="140"/>
      <c r="L668" s="84"/>
    </row>
    <row r="669" spans="1:12" x14ac:dyDescent="0.25">
      <c r="A669" s="134"/>
      <c r="B669" s="59" t="s">
        <v>118</v>
      </c>
      <c r="C669" s="60"/>
      <c r="D669" s="60"/>
      <c r="E669">
        <f t="shared" si="7"/>
        <v>0</v>
      </c>
      <c r="J669" s="140"/>
      <c r="L669" s="84"/>
    </row>
    <row r="670" spans="1:12" x14ac:dyDescent="0.25">
      <c r="A670" s="134"/>
      <c r="B670" s="59" t="s">
        <v>119</v>
      </c>
      <c r="C670" s="60"/>
      <c r="D670" s="60"/>
      <c r="E670">
        <f>(((D670*(139/365))+((C670*(226/365)))))</f>
        <v>0</v>
      </c>
      <c r="J670" s="140"/>
      <c r="L670" s="84"/>
    </row>
    <row r="671" spans="1:12" x14ac:dyDescent="0.25">
      <c r="A671" s="134"/>
      <c r="B671" s="59" t="s">
        <v>120</v>
      </c>
      <c r="C671" s="60">
        <v>67</v>
      </c>
      <c r="D671" s="60">
        <v>27</v>
      </c>
      <c r="E671">
        <f>(((D671*(139/365))+((C671*(226/365)))))</f>
        <v>51.767123287671232</v>
      </c>
      <c r="J671" s="140"/>
      <c r="L671" s="84"/>
    </row>
    <row r="672" spans="1:12" ht="15.75" thickBot="1" x14ac:dyDescent="0.3">
      <c r="B672" s="62"/>
      <c r="C672" s="63">
        <f>SUM(C654:C671)</f>
        <v>107</v>
      </c>
      <c r="D672" s="63">
        <f>SUM(D654:D671)</f>
        <v>52</v>
      </c>
      <c r="E672">
        <f>(((D672*(139/365))+((C672*(226/365)))))</f>
        <v>86.054794520547944</v>
      </c>
      <c r="J672" s="140"/>
      <c r="L672" s="84"/>
    </row>
    <row r="673" spans="2:12" x14ac:dyDescent="0.25">
      <c r="C673" s="77">
        <f>C504+C525+C546+C588+C609+C630+C651+C672</f>
        <v>514</v>
      </c>
      <c r="D673" s="119">
        <f>D504+D525+D546+D588+D609+D630+D651+D672+D567</f>
        <v>495</v>
      </c>
      <c r="E673">
        <f>(((D673*(139/365))+((C673*(226/365)))))</f>
        <v>506.76438356164385</v>
      </c>
      <c r="J673" s="140"/>
      <c r="L673" s="84"/>
    </row>
    <row r="674" spans="2:12" x14ac:dyDescent="0.25">
      <c r="L674" s="85"/>
    </row>
    <row r="675" spans="2:12" x14ac:dyDescent="0.25">
      <c r="B675" t="s">
        <v>141</v>
      </c>
      <c r="C675" s="95">
        <f>C491+C497+C512+C518+C533+C539+C575+C581+C596+C602+C617+C623+C638+C644+C659+C665</f>
        <v>195</v>
      </c>
      <c r="D675" s="95">
        <f>D491+D497+D512+D518+D533+D539+D575+D581+D596+D602+D617+D623+D638+D644+D659+D665+D554+D560</f>
        <v>185</v>
      </c>
      <c r="L675" s="82"/>
    </row>
    <row r="676" spans="2:12" x14ac:dyDescent="0.25">
      <c r="B676" t="s">
        <v>142</v>
      </c>
      <c r="C676" s="96">
        <f>C503+C524+C545+C587+C608+C629+C650+C671</f>
        <v>319</v>
      </c>
      <c r="D676" s="96">
        <f>D503+D524+D545+D587+D608+D629+D650+D671+D566</f>
        <v>310</v>
      </c>
    </row>
    <row r="677" spans="2:12" x14ac:dyDescent="0.25">
      <c r="C677" s="95">
        <f>SUM(C675:C676)</f>
        <v>514</v>
      </c>
      <c r="D677" s="95">
        <f>SUM(D675:D676)</f>
        <v>495</v>
      </c>
    </row>
    <row r="679" spans="2:12" x14ac:dyDescent="0.25">
      <c r="B679" s="97"/>
    </row>
    <row r="682" spans="2:12" x14ac:dyDescent="0.25">
      <c r="C682" s="98"/>
    </row>
  </sheetData>
  <mergeCells count="104">
    <mergeCell ref="J647:J652"/>
    <mergeCell ref="J656:J661"/>
    <mergeCell ref="J662:J667"/>
    <mergeCell ref="J668:J673"/>
    <mergeCell ref="J641:J646"/>
    <mergeCell ref="A76:A81"/>
    <mergeCell ref="A236:A241"/>
    <mergeCell ref="A164:A169"/>
    <mergeCell ref="A170:A175"/>
    <mergeCell ref="A176:A181"/>
    <mergeCell ref="A184:A189"/>
    <mergeCell ref="A190:A195"/>
    <mergeCell ref="A196:A201"/>
    <mergeCell ref="A204:A209"/>
    <mergeCell ref="A210:A215"/>
    <mergeCell ref="A216:A221"/>
    <mergeCell ref="A224:A229"/>
    <mergeCell ref="A230:A235"/>
    <mergeCell ref="A316:A321"/>
    <mergeCell ref="A244:A249"/>
    <mergeCell ref="A250:A255"/>
    <mergeCell ref="A256:A261"/>
    <mergeCell ref="A264:A269"/>
    <mergeCell ref="A270:A275"/>
    <mergeCell ref="A4:A9"/>
    <mergeCell ref="A10:A15"/>
    <mergeCell ref="A16:A21"/>
    <mergeCell ref="A24:A29"/>
    <mergeCell ref="A30:A35"/>
    <mergeCell ref="A36:A41"/>
    <mergeCell ref="A44:A49"/>
    <mergeCell ref="A50:A55"/>
    <mergeCell ref="A56:A61"/>
    <mergeCell ref="A64:A69"/>
    <mergeCell ref="A70:A75"/>
    <mergeCell ref="A156:A161"/>
    <mergeCell ref="A84:A89"/>
    <mergeCell ref="A90:A95"/>
    <mergeCell ref="A96:A101"/>
    <mergeCell ref="A104:A109"/>
    <mergeCell ref="A110:A115"/>
    <mergeCell ref="A116:A121"/>
    <mergeCell ref="A124:A129"/>
    <mergeCell ref="A130:A135"/>
    <mergeCell ref="A136:A141"/>
    <mergeCell ref="A144:A149"/>
    <mergeCell ref="A150:A155"/>
    <mergeCell ref="A276:A281"/>
    <mergeCell ref="A284:A289"/>
    <mergeCell ref="A290:A295"/>
    <mergeCell ref="A296:A301"/>
    <mergeCell ref="A304:A309"/>
    <mergeCell ref="A310:A315"/>
    <mergeCell ref="A396:A401"/>
    <mergeCell ref="A324:A329"/>
    <mergeCell ref="A330:A335"/>
    <mergeCell ref="A336:A341"/>
    <mergeCell ref="A344:A349"/>
    <mergeCell ref="A350:A355"/>
    <mergeCell ref="A356:A361"/>
    <mergeCell ref="A364:A369"/>
    <mergeCell ref="A370:A375"/>
    <mergeCell ref="A376:A381"/>
    <mergeCell ref="A384:A389"/>
    <mergeCell ref="A390:A395"/>
    <mergeCell ref="A476:A481"/>
    <mergeCell ref="A404:A409"/>
    <mergeCell ref="A410:A415"/>
    <mergeCell ref="A416:A421"/>
    <mergeCell ref="A424:A429"/>
    <mergeCell ref="A430:A435"/>
    <mergeCell ref="A436:A441"/>
    <mergeCell ref="A444:A449"/>
    <mergeCell ref="A450:A455"/>
    <mergeCell ref="A456:A461"/>
    <mergeCell ref="A464:A469"/>
    <mergeCell ref="A470:A475"/>
    <mergeCell ref="A582:A587"/>
    <mergeCell ref="A486:A491"/>
    <mergeCell ref="A492:A497"/>
    <mergeCell ref="A498:A503"/>
    <mergeCell ref="A507:A512"/>
    <mergeCell ref="A513:A518"/>
    <mergeCell ref="A519:A524"/>
    <mergeCell ref="A528:A533"/>
    <mergeCell ref="A534:A539"/>
    <mergeCell ref="A540:A545"/>
    <mergeCell ref="A570:A575"/>
    <mergeCell ref="A576:A581"/>
    <mergeCell ref="A549:A554"/>
    <mergeCell ref="A555:A560"/>
    <mergeCell ref="A561:A566"/>
    <mergeCell ref="A666:A671"/>
    <mergeCell ref="A591:A596"/>
    <mergeCell ref="A597:A602"/>
    <mergeCell ref="A603:A608"/>
    <mergeCell ref="A612:A617"/>
    <mergeCell ref="A618:A623"/>
    <mergeCell ref="A624:A629"/>
    <mergeCell ref="A633:A638"/>
    <mergeCell ref="A639:A644"/>
    <mergeCell ref="A645:A650"/>
    <mergeCell ref="A654:A659"/>
    <mergeCell ref="A660:A66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B0EFA-84F4-45EB-810B-518D3789CE3C}">
  <sheetPr>
    <tabColor rgb="FFFFFF00"/>
  </sheetPr>
  <dimension ref="A1:Z438"/>
  <sheetViews>
    <sheetView topLeftCell="A365" workbookViewId="0">
      <selection activeCell="A400" sqref="A400:H400"/>
    </sheetView>
  </sheetViews>
  <sheetFormatPr baseColWidth="10" defaultColWidth="9.140625" defaultRowHeight="15" x14ac:dyDescent="0.25"/>
  <cols>
    <col min="1" max="2" width="9.140625" style="2"/>
    <col min="3" max="3" width="35.28515625" customWidth="1"/>
    <col min="4" max="4" width="9.140625" style="2"/>
    <col min="5" max="5" width="36.85546875" customWidth="1"/>
    <col min="6" max="6" width="9.140625" style="2"/>
    <col min="7" max="7" width="26.5703125" customWidth="1"/>
    <col min="8" max="8" width="14.28515625" customWidth="1"/>
    <col min="11" max="11" width="11" bestFit="1" customWidth="1"/>
    <col min="13" max="13" width="16.28515625" customWidth="1"/>
  </cols>
  <sheetData>
    <row r="1" spans="1:16" x14ac:dyDescent="0.25">
      <c r="A1" s="103"/>
      <c r="B1" s="103"/>
      <c r="C1" s="101"/>
      <c r="D1" s="103"/>
      <c r="E1" s="101"/>
      <c r="F1" s="103"/>
      <c r="G1" s="101"/>
      <c r="H1" s="101"/>
    </row>
    <row r="2" spans="1:16" s="3" customFormat="1" x14ac:dyDescent="0.25">
      <c r="A2" s="104" t="s">
        <v>143</v>
      </c>
      <c r="B2" s="104" t="s">
        <v>144</v>
      </c>
      <c r="C2" s="105"/>
      <c r="D2" s="104" t="s">
        <v>145</v>
      </c>
      <c r="E2" s="105"/>
      <c r="F2" s="104" t="s">
        <v>146</v>
      </c>
      <c r="G2" s="105"/>
      <c r="H2" s="105" t="s">
        <v>147</v>
      </c>
    </row>
    <row r="3" spans="1:16" s="3" customFormat="1" x14ac:dyDescent="0.25">
      <c r="A3" s="104"/>
      <c r="B3" s="104"/>
      <c r="C3" s="105"/>
      <c r="D3" s="104"/>
      <c r="E3" s="105"/>
      <c r="F3" s="104"/>
      <c r="G3" s="105"/>
      <c r="H3" s="106">
        <f>SUM(H4:H437)</f>
        <v>508183233</v>
      </c>
    </row>
    <row r="4" spans="1:16" x14ac:dyDescent="0.25">
      <c r="A4" s="103">
        <v>201</v>
      </c>
      <c r="B4" s="103">
        <v>20100</v>
      </c>
      <c r="C4" s="101" t="s">
        <v>148</v>
      </c>
      <c r="D4" s="103">
        <v>12420</v>
      </c>
      <c r="E4" s="101" t="s">
        <v>149</v>
      </c>
      <c r="F4" s="103">
        <v>1010</v>
      </c>
      <c r="G4" s="101" t="s">
        <v>150</v>
      </c>
      <c r="H4" s="102">
        <v>176866</v>
      </c>
    </row>
    <row r="5" spans="1:16" x14ac:dyDescent="0.25">
      <c r="A5" s="103">
        <v>201</v>
      </c>
      <c r="B5" s="103">
        <v>20100</v>
      </c>
      <c r="C5" s="101" t="s">
        <v>148</v>
      </c>
      <c r="D5" s="103">
        <v>12420</v>
      </c>
      <c r="E5" s="101" t="s">
        <v>149</v>
      </c>
      <c r="F5" s="103">
        <v>1090</v>
      </c>
      <c r="G5" s="101" t="s">
        <v>151</v>
      </c>
      <c r="H5" s="102">
        <v>26268</v>
      </c>
    </row>
    <row r="6" spans="1:16" x14ac:dyDescent="0.25">
      <c r="A6" s="103">
        <v>201</v>
      </c>
      <c r="B6" s="103">
        <v>20100</v>
      </c>
      <c r="C6" s="101" t="s">
        <v>148</v>
      </c>
      <c r="D6" s="103">
        <v>12420</v>
      </c>
      <c r="E6" s="101" t="s">
        <v>149</v>
      </c>
      <c r="F6" s="103">
        <v>1099</v>
      </c>
      <c r="G6" s="101" t="s">
        <v>152</v>
      </c>
      <c r="H6" s="102">
        <v>25170</v>
      </c>
      <c r="J6" s="141" t="s">
        <v>153</v>
      </c>
      <c r="K6" s="141"/>
      <c r="L6" s="141"/>
      <c r="M6" s="141"/>
      <c r="N6" s="141"/>
      <c r="O6" s="141"/>
    </row>
    <row r="7" spans="1:16" x14ac:dyDescent="0.25">
      <c r="A7" s="103">
        <v>201</v>
      </c>
      <c r="B7" s="103">
        <v>20100</v>
      </c>
      <c r="C7" s="101" t="s">
        <v>148</v>
      </c>
      <c r="D7" s="103">
        <v>12420</v>
      </c>
      <c r="E7" s="101" t="s">
        <v>149</v>
      </c>
      <c r="F7" s="103">
        <v>1710</v>
      </c>
      <c r="G7" s="101" t="s">
        <v>154</v>
      </c>
      <c r="H7" s="102">
        <v>-12444</v>
      </c>
      <c r="J7" s="141"/>
      <c r="K7" s="141"/>
      <c r="L7" s="141"/>
      <c r="M7" s="141"/>
      <c r="N7" s="141"/>
      <c r="O7" s="141"/>
    </row>
    <row r="8" spans="1:16" x14ac:dyDescent="0.25">
      <c r="A8" s="103">
        <v>201</v>
      </c>
      <c r="B8" s="103">
        <v>20100</v>
      </c>
      <c r="C8" s="101" t="s">
        <v>148</v>
      </c>
      <c r="D8" s="103">
        <v>12430</v>
      </c>
      <c r="E8" s="101" t="s">
        <v>155</v>
      </c>
      <c r="F8" s="103">
        <v>1185</v>
      </c>
      <c r="G8" s="101" t="s">
        <v>156</v>
      </c>
      <c r="H8" s="102">
        <v>6732</v>
      </c>
    </row>
    <row r="9" spans="1:16" x14ac:dyDescent="0.25">
      <c r="A9" s="103"/>
      <c r="B9" s="103"/>
      <c r="C9" s="101"/>
      <c r="D9" s="103"/>
      <c r="E9" s="101"/>
      <c r="F9" s="103"/>
      <c r="G9" s="101"/>
      <c r="H9" s="102"/>
    </row>
    <row r="10" spans="1:16" x14ac:dyDescent="0.25">
      <c r="A10" s="103">
        <v>201</v>
      </c>
      <c r="B10" s="103">
        <v>20100</v>
      </c>
      <c r="C10" s="101" t="s">
        <v>148</v>
      </c>
      <c r="D10" s="103">
        <v>22182</v>
      </c>
      <c r="E10" s="101" t="s">
        <v>157</v>
      </c>
      <c r="F10" s="103">
        <v>1370</v>
      </c>
      <c r="G10" s="101" t="s">
        <v>158</v>
      </c>
      <c r="H10" s="102">
        <v>1200</v>
      </c>
      <c r="J10" t="s">
        <v>159</v>
      </c>
    </row>
    <row r="11" spans="1:16" x14ac:dyDescent="0.25">
      <c r="A11" s="103"/>
      <c r="B11" s="103"/>
      <c r="C11" s="101"/>
      <c r="D11" s="103"/>
      <c r="E11" s="101"/>
      <c r="F11" s="103"/>
      <c r="G11" s="101"/>
      <c r="H11" s="102"/>
    </row>
    <row r="12" spans="1:16" x14ac:dyDescent="0.25">
      <c r="A12" s="103">
        <v>201</v>
      </c>
      <c r="B12" s="103">
        <v>20100</v>
      </c>
      <c r="C12" s="101" t="s">
        <v>148</v>
      </c>
      <c r="D12" s="103">
        <v>22299</v>
      </c>
      <c r="E12" s="101" t="s">
        <v>160</v>
      </c>
      <c r="F12" s="103">
        <v>1010</v>
      </c>
      <c r="G12" s="101" t="s">
        <v>150</v>
      </c>
      <c r="H12" s="102">
        <v>3552248</v>
      </c>
    </row>
    <row r="13" spans="1:16" ht="18" customHeight="1" x14ac:dyDescent="0.25">
      <c r="A13" s="103">
        <v>201</v>
      </c>
      <c r="B13" s="103">
        <v>20100</v>
      </c>
      <c r="C13" s="101" t="s">
        <v>148</v>
      </c>
      <c r="D13" s="103">
        <v>22299</v>
      </c>
      <c r="E13" s="101" t="s">
        <v>160</v>
      </c>
      <c r="F13" s="103">
        <v>1015</v>
      </c>
      <c r="G13" s="101" t="s">
        <v>161</v>
      </c>
      <c r="H13" s="101">
        <v>-589</v>
      </c>
      <c r="K13" s="141" t="s">
        <v>162</v>
      </c>
      <c r="L13" s="141"/>
      <c r="M13" s="141"/>
      <c r="N13" s="141"/>
      <c r="O13" s="141"/>
      <c r="P13" s="141"/>
    </row>
    <row r="14" spans="1:16" x14ac:dyDescent="0.25">
      <c r="A14" s="103">
        <v>201</v>
      </c>
      <c r="B14" s="103">
        <v>20100</v>
      </c>
      <c r="C14" s="101" t="s">
        <v>148</v>
      </c>
      <c r="D14" s="103">
        <v>22299</v>
      </c>
      <c r="E14" s="101" t="s">
        <v>160</v>
      </c>
      <c r="F14" s="103">
        <v>1050</v>
      </c>
      <c r="G14" s="101" t="s">
        <v>163</v>
      </c>
      <c r="H14" s="102">
        <v>21735</v>
      </c>
      <c r="K14" s="141"/>
      <c r="L14" s="141"/>
      <c r="M14" s="141"/>
      <c r="N14" s="141"/>
      <c r="O14" s="141"/>
      <c r="P14" s="141"/>
    </row>
    <row r="15" spans="1:16" x14ac:dyDescent="0.25">
      <c r="A15" s="103">
        <v>201</v>
      </c>
      <c r="B15" s="103">
        <v>20100</v>
      </c>
      <c r="C15" s="101" t="s">
        <v>148</v>
      </c>
      <c r="D15" s="103">
        <v>22299</v>
      </c>
      <c r="E15" s="101" t="s">
        <v>160</v>
      </c>
      <c r="F15" s="103">
        <v>1051</v>
      </c>
      <c r="G15" s="101" t="s">
        <v>164</v>
      </c>
      <c r="H15" s="101">
        <v>-143</v>
      </c>
    </row>
    <row r="16" spans="1:16" x14ac:dyDescent="0.25">
      <c r="A16" s="103">
        <v>201</v>
      </c>
      <c r="B16" s="103">
        <v>20100</v>
      </c>
      <c r="C16" s="101" t="s">
        <v>148</v>
      </c>
      <c r="D16" s="103">
        <v>22299</v>
      </c>
      <c r="E16" s="101" t="s">
        <v>160</v>
      </c>
      <c r="F16" s="103">
        <v>1090</v>
      </c>
      <c r="G16" s="101" t="s">
        <v>151</v>
      </c>
      <c r="H16" s="102">
        <v>462023</v>
      </c>
    </row>
    <row r="17" spans="1:26" x14ac:dyDescent="0.25">
      <c r="A17" s="103">
        <v>201</v>
      </c>
      <c r="B17" s="103">
        <v>20100</v>
      </c>
      <c r="C17" s="101" t="s">
        <v>148</v>
      </c>
      <c r="D17" s="103">
        <v>22299</v>
      </c>
      <c r="E17" s="101" t="s">
        <v>160</v>
      </c>
      <c r="F17" s="103">
        <v>1099</v>
      </c>
      <c r="G17" s="101" t="s">
        <v>152</v>
      </c>
      <c r="H17" s="102">
        <v>552848</v>
      </c>
    </row>
    <row r="18" spans="1:26" x14ac:dyDescent="0.25">
      <c r="A18" s="103">
        <v>201</v>
      </c>
      <c r="B18" s="103">
        <v>20100</v>
      </c>
      <c r="C18" s="101" t="s">
        <v>148</v>
      </c>
      <c r="D18" s="103">
        <v>22299</v>
      </c>
      <c r="E18" s="101" t="s">
        <v>160</v>
      </c>
      <c r="F18" s="103">
        <v>1100</v>
      </c>
      <c r="G18" s="101" t="s">
        <v>165</v>
      </c>
      <c r="H18" s="102">
        <v>3390</v>
      </c>
      <c r="K18" s="89" t="s">
        <v>166</v>
      </c>
    </row>
    <row r="19" spans="1:26" x14ac:dyDescent="0.25">
      <c r="A19" s="103">
        <v>201</v>
      </c>
      <c r="B19" s="103">
        <v>20100</v>
      </c>
      <c r="C19" s="101" t="s">
        <v>148</v>
      </c>
      <c r="D19" s="103">
        <v>22299</v>
      </c>
      <c r="E19" s="101" t="s">
        <v>160</v>
      </c>
      <c r="F19" s="103">
        <v>1105</v>
      </c>
      <c r="G19" s="101" t="s">
        <v>167</v>
      </c>
      <c r="H19" s="102">
        <v>128541</v>
      </c>
      <c r="K19" t="s">
        <v>168</v>
      </c>
    </row>
    <row r="20" spans="1:26" x14ac:dyDescent="0.25">
      <c r="A20" s="103">
        <v>201</v>
      </c>
      <c r="B20" s="103">
        <v>20100</v>
      </c>
      <c r="C20" s="101" t="s">
        <v>148</v>
      </c>
      <c r="D20" s="103">
        <v>22299</v>
      </c>
      <c r="E20" s="101" t="s">
        <v>160</v>
      </c>
      <c r="F20" s="103">
        <v>1116</v>
      </c>
      <c r="G20" s="101" t="s">
        <v>169</v>
      </c>
      <c r="H20" s="102">
        <v>36476</v>
      </c>
      <c r="K20" t="s">
        <v>170</v>
      </c>
    </row>
    <row r="21" spans="1:26" x14ac:dyDescent="0.25">
      <c r="A21" s="103">
        <v>201</v>
      </c>
      <c r="B21" s="103">
        <v>20100</v>
      </c>
      <c r="C21" s="101" t="s">
        <v>148</v>
      </c>
      <c r="D21" s="103">
        <v>22299</v>
      </c>
      <c r="E21" s="101" t="s">
        <v>160</v>
      </c>
      <c r="F21" s="103">
        <v>1120</v>
      </c>
      <c r="G21" s="101" t="s">
        <v>171</v>
      </c>
      <c r="H21" s="102">
        <v>27344</v>
      </c>
      <c r="K21" s="80" t="s">
        <v>172</v>
      </c>
    </row>
    <row r="22" spans="1:26" x14ac:dyDescent="0.25">
      <c r="A22" s="103">
        <v>201</v>
      </c>
      <c r="B22" s="103">
        <v>20100</v>
      </c>
      <c r="C22" s="101" t="s">
        <v>148</v>
      </c>
      <c r="D22" s="103">
        <v>22299</v>
      </c>
      <c r="E22" s="101" t="s">
        <v>160</v>
      </c>
      <c r="F22" s="103">
        <v>1130</v>
      </c>
      <c r="G22" s="101" t="s">
        <v>173</v>
      </c>
      <c r="H22" s="102">
        <v>4924</v>
      </c>
      <c r="K22" s="80" t="s">
        <v>174</v>
      </c>
    </row>
    <row r="23" spans="1:26" x14ac:dyDescent="0.25">
      <c r="A23" s="103">
        <v>201</v>
      </c>
      <c r="B23" s="103">
        <v>20100</v>
      </c>
      <c r="C23" s="101" t="s">
        <v>148</v>
      </c>
      <c r="D23" s="103">
        <v>22299</v>
      </c>
      <c r="E23" s="101" t="s">
        <v>160</v>
      </c>
      <c r="F23" s="103">
        <v>1140</v>
      </c>
      <c r="G23" s="101" t="s">
        <v>175</v>
      </c>
      <c r="H23" s="101">
        <v>844</v>
      </c>
      <c r="K23" s="80" t="s">
        <v>176</v>
      </c>
    </row>
    <row r="24" spans="1:26" x14ac:dyDescent="0.25">
      <c r="A24" s="103">
        <v>201</v>
      </c>
      <c r="B24" s="103">
        <v>20100</v>
      </c>
      <c r="C24" s="101" t="s">
        <v>148</v>
      </c>
      <c r="D24" s="103">
        <v>22299</v>
      </c>
      <c r="E24" s="101" t="s">
        <v>160</v>
      </c>
      <c r="F24" s="103">
        <v>1150</v>
      </c>
      <c r="G24" s="101" t="s">
        <v>177</v>
      </c>
      <c r="H24" s="102">
        <v>668318</v>
      </c>
      <c r="K24" s="142" t="s">
        <v>178</v>
      </c>
      <c r="L24" s="142"/>
      <c r="M24" s="142"/>
      <c r="N24" s="142"/>
      <c r="O24" s="142"/>
      <c r="P24" s="142"/>
      <c r="Q24" s="142"/>
      <c r="R24" s="142"/>
      <c r="S24" s="142"/>
      <c r="T24" s="142"/>
      <c r="U24" s="142"/>
      <c r="V24" s="142"/>
      <c r="W24" s="142"/>
      <c r="X24" s="142"/>
      <c r="Y24" s="142"/>
      <c r="Z24" s="142"/>
    </row>
    <row r="25" spans="1:26" ht="17.25" customHeight="1" x14ac:dyDescent="0.25">
      <c r="A25" s="103">
        <v>201</v>
      </c>
      <c r="B25" s="103">
        <v>20100</v>
      </c>
      <c r="C25" s="101" t="s">
        <v>148</v>
      </c>
      <c r="D25" s="103">
        <v>22299</v>
      </c>
      <c r="E25" s="101" t="s">
        <v>160</v>
      </c>
      <c r="F25" s="103">
        <v>1160</v>
      </c>
      <c r="G25" s="101" t="s">
        <v>179</v>
      </c>
      <c r="H25" s="102">
        <v>13834</v>
      </c>
      <c r="K25" s="142" t="s">
        <v>180</v>
      </c>
      <c r="L25" s="142"/>
      <c r="M25" s="142"/>
      <c r="N25" s="142"/>
      <c r="O25" s="142"/>
      <c r="P25" s="142"/>
    </row>
    <row r="26" spans="1:26" ht="14.25" customHeight="1" x14ac:dyDescent="0.25">
      <c r="A26" s="103">
        <v>201</v>
      </c>
      <c r="B26" s="103">
        <v>20100</v>
      </c>
      <c r="C26" s="101" t="s">
        <v>148</v>
      </c>
      <c r="D26" s="103">
        <v>22299</v>
      </c>
      <c r="E26" s="101" t="s">
        <v>160</v>
      </c>
      <c r="F26" s="103">
        <v>1170</v>
      </c>
      <c r="G26" s="101" t="s">
        <v>181</v>
      </c>
      <c r="H26" s="102">
        <v>12658</v>
      </c>
      <c r="K26" t="s">
        <v>182</v>
      </c>
    </row>
    <row r="27" spans="1:26" ht="17.25" customHeight="1" x14ac:dyDescent="0.25">
      <c r="A27" s="103">
        <v>201</v>
      </c>
      <c r="B27" s="103">
        <v>20100</v>
      </c>
      <c r="C27" s="101" t="s">
        <v>148</v>
      </c>
      <c r="D27" s="103">
        <v>22299</v>
      </c>
      <c r="E27" s="101" t="s">
        <v>160</v>
      </c>
      <c r="F27" s="103">
        <v>1185</v>
      </c>
      <c r="G27" s="101" t="s">
        <v>156</v>
      </c>
      <c r="H27" s="102">
        <v>10000</v>
      </c>
      <c r="K27" t="s">
        <v>183</v>
      </c>
    </row>
    <row r="28" spans="1:26" ht="15.75" customHeight="1" x14ac:dyDescent="0.25">
      <c r="A28" s="103">
        <v>201</v>
      </c>
      <c r="B28" s="103">
        <v>20100</v>
      </c>
      <c r="C28" s="101" t="s">
        <v>148</v>
      </c>
      <c r="D28" s="103">
        <v>22299</v>
      </c>
      <c r="E28" s="101" t="s">
        <v>160</v>
      </c>
      <c r="F28" s="103">
        <v>1195</v>
      </c>
      <c r="G28" s="101" t="s">
        <v>184</v>
      </c>
      <c r="H28" s="102">
        <v>487224</v>
      </c>
      <c r="K28" t="s">
        <v>185</v>
      </c>
    </row>
    <row r="29" spans="1:26" ht="16.5" customHeight="1" x14ac:dyDescent="0.25">
      <c r="A29" s="103">
        <v>201</v>
      </c>
      <c r="B29" s="103">
        <v>20100</v>
      </c>
      <c r="C29" s="101" t="s">
        <v>148</v>
      </c>
      <c r="D29" s="103">
        <v>22299</v>
      </c>
      <c r="E29" s="101" t="s">
        <v>160</v>
      </c>
      <c r="F29" s="103">
        <v>1200</v>
      </c>
      <c r="G29" s="101" t="s">
        <v>186</v>
      </c>
      <c r="H29" s="102">
        <v>24695</v>
      </c>
      <c r="K29" t="s">
        <v>187</v>
      </c>
    </row>
    <row r="30" spans="1:26" ht="18" customHeight="1" x14ac:dyDescent="0.25">
      <c r="A30" s="103">
        <v>201</v>
      </c>
      <c r="B30" s="103">
        <v>20100</v>
      </c>
      <c r="C30" s="101" t="s">
        <v>148</v>
      </c>
      <c r="D30" s="103">
        <v>22299</v>
      </c>
      <c r="E30" s="101" t="s">
        <v>160</v>
      </c>
      <c r="F30" s="103">
        <v>1270</v>
      </c>
      <c r="G30" s="101" t="s">
        <v>188</v>
      </c>
      <c r="H30" s="102">
        <v>17615</v>
      </c>
      <c r="K30" t="s">
        <v>189</v>
      </c>
    </row>
    <row r="31" spans="1:26" ht="16.5" customHeight="1" x14ac:dyDescent="0.25">
      <c r="A31" s="103">
        <v>201</v>
      </c>
      <c r="B31" s="103">
        <v>20100</v>
      </c>
      <c r="C31" s="101" t="s">
        <v>148</v>
      </c>
      <c r="D31" s="103">
        <v>22299</v>
      </c>
      <c r="E31" s="101" t="s">
        <v>160</v>
      </c>
      <c r="F31" s="103">
        <v>1350</v>
      </c>
      <c r="G31" s="101" t="s">
        <v>190</v>
      </c>
      <c r="H31" s="102">
        <v>1516424</v>
      </c>
      <c r="K31" t="s">
        <v>191</v>
      </c>
    </row>
    <row r="32" spans="1:26" x14ac:dyDescent="0.25">
      <c r="A32" s="103">
        <v>201</v>
      </c>
      <c r="B32" s="103">
        <v>20100</v>
      </c>
      <c r="C32" s="101" t="s">
        <v>148</v>
      </c>
      <c r="D32" s="103">
        <v>22299</v>
      </c>
      <c r="E32" s="101" t="s">
        <v>160</v>
      </c>
      <c r="F32" s="103">
        <v>1370</v>
      </c>
      <c r="G32" s="101" t="s">
        <v>158</v>
      </c>
      <c r="H32" s="102">
        <v>2026266</v>
      </c>
      <c r="K32" t="s">
        <v>192</v>
      </c>
    </row>
    <row r="33" spans="1:14" x14ac:dyDescent="0.25">
      <c r="A33" s="103">
        <v>201</v>
      </c>
      <c r="B33" s="103">
        <v>20100</v>
      </c>
      <c r="C33" s="101" t="s">
        <v>148</v>
      </c>
      <c r="D33" s="103">
        <v>22299</v>
      </c>
      <c r="E33" s="101" t="s">
        <v>160</v>
      </c>
      <c r="F33" s="103">
        <v>1429</v>
      </c>
      <c r="G33" s="101" t="s">
        <v>193</v>
      </c>
      <c r="H33" s="102">
        <v>184766</v>
      </c>
      <c r="K33" t="s">
        <v>194</v>
      </c>
    </row>
    <row r="34" spans="1:14" x14ac:dyDescent="0.25">
      <c r="A34" s="103">
        <v>201</v>
      </c>
      <c r="B34" s="103">
        <v>20100</v>
      </c>
      <c r="C34" s="101" t="s">
        <v>148</v>
      </c>
      <c r="D34" s="103">
        <v>22299</v>
      </c>
      <c r="E34" s="101" t="s">
        <v>160</v>
      </c>
      <c r="F34" s="103">
        <v>1550</v>
      </c>
      <c r="G34" s="101" t="s">
        <v>195</v>
      </c>
      <c r="H34" s="102">
        <v>1845863</v>
      </c>
      <c r="K34" t="s">
        <v>196</v>
      </c>
    </row>
    <row r="35" spans="1:14" x14ac:dyDescent="0.25">
      <c r="A35" s="103">
        <v>201</v>
      </c>
      <c r="B35" s="103">
        <v>20100</v>
      </c>
      <c r="C35" s="101" t="s">
        <v>148</v>
      </c>
      <c r="D35" s="103">
        <v>22299</v>
      </c>
      <c r="E35" s="101" t="s">
        <v>160</v>
      </c>
      <c r="F35" s="103">
        <v>1700</v>
      </c>
      <c r="G35" s="101" t="s">
        <v>197</v>
      </c>
      <c r="H35" s="102">
        <v>-3331737</v>
      </c>
      <c r="K35" t="s">
        <v>198</v>
      </c>
    </row>
    <row r="36" spans="1:14" x14ac:dyDescent="0.25">
      <c r="A36" s="103">
        <v>201</v>
      </c>
      <c r="B36" s="103">
        <v>20100</v>
      </c>
      <c r="C36" s="101" t="s">
        <v>148</v>
      </c>
      <c r="D36" s="103">
        <v>22299</v>
      </c>
      <c r="E36" s="101" t="s">
        <v>160</v>
      </c>
      <c r="F36" s="103">
        <v>1710</v>
      </c>
      <c r="G36" s="101" t="s">
        <v>154</v>
      </c>
      <c r="H36" s="102">
        <v>-144613</v>
      </c>
      <c r="K36" t="s">
        <v>199</v>
      </c>
    </row>
    <row r="37" spans="1:14" x14ac:dyDescent="0.25">
      <c r="A37" s="103">
        <v>201</v>
      </c>
      <c r="B37" s="103">
        <v>20100</v>
      </c>
      <c r="C37" s="101" t="s">
        <v>148</v>
      </c>
      <c r="D37" s="103">
        <v>22299</v>
      </c>
      <c r="E37" s="101" t="s">
        <v>160</v>
      </c>
      <c r="F37" s="103">
        <v>1711</v>
      </c>
      <c r="G37" s="101" t="s">
        <v>200</v>
      </c>
      <c r="H37" s="101">
        <v>-2</v>
      </c>
      <c r="K37" t="s">
        <v>201</v>
      </c>
    </row>
    <row r="38" spans="1:14" x14ac:dyDescent="0.25">
      <c r="A38" s="103">
        <v>201</v>
      </c>
      <c r="B38" s="103">
        <v>20100</v>
      </c>
      <c r="C38" s="101" t="s">
        <v>148</v>
      </c>
      <c r="D38" s="103">
        <v>22299</v>
      </c>
      <c r="E38" s="101" t="s">
        <v>160</v>
      </c>
      <c r="F38" s="103">
        <v>1729</v>
      </c>
      <c r="G38" s="101" t="s">
        <v>202</v>
      </c>
      <c r="H38" s="102">
        <v>-184766</v>
      </c>
      <c r="K38" t="s">
        <v>203</v>
      </c>
    </row>
    <row r="39" spans="1:14" x14ac:dyDescent="0.25">
      <c r="A39" s="103">
        <v>201</v>
      </c>
      <c r="B39" s="103">
        <v>20100</v>
      </c>
      <c r="C39" s="101" t="s">
        <v>148</v>
      </c>
      <c r="D39" s="103">
        <v>22299</v>
      </c>
      <c r="E39" s="101" t="s">
        <v>160</v>
      </c>
      <c r="F39" s="103">
        <v>1730</v>
      </c>
      <c r="G39" s="101" t="s">
        <v>204</v>
      </c>
      <c r="H39" s="102">
        <v>-2187062</v>
      </c>
      <c r="K39" t="s">
        <v>205</v>
      </c>
    </row>
    <row r="40" spans="1:14" x14ac:dyDescent="0.25">
      <c r="A40" s="103">
        <v>201</v>
      </c>
      <c r="B40" s="103">
        <v>20100</v>
      </c>
      <c r="C40" s="101" t="s">
        <v>148</v>
      </c>
      <c r="D40" s="103">
        <v>22299</v>
      </c>
      <c r="E40" s="101" t="s">
        <v>160</v>
      </c>
      <c r="F40" s="103">
        <v>1750</v>
      </c>
      <c r="G40" s="101" t="s">
        <v>206</v>
      </c>
      <c r="H40" s="102">
        <v>-187097</v>
      </c>
      <c r="K40" t="s">
        <v>207</v>
      </c>
    </row>
    <row r="41" spans="1:14" x14ac:dyDescent="0.25">
      <c r="A41" s="103">
        <v>201</v>
      </c>
      <c r="B41" s="103">
        <v>20100</v>
      </c>
      <c r="C41" s="101" t="s">
        <v>148</v>
      </c>
      <c r="D41" s="103">
        <v>22299</v>
      </c>
      <c r="E41" s="101" t="s">
        <v>160</v>
      </c>
      <c r="F41" s="103">
        <v>1770</v>
      </c>
      <c r="G41" s="101" t="s">
        <v>208</v>
      </c>
      <c r="H41" s="102">
        <v>-585491</v>
      </c>
      <c r="K41" t="s">
        <v>209</v>
      </c>
    </row>
    <row r="42" spans="1:14" x14ac:dyDescent="0.25">
      <c r="A42" s="103">
        <v>201</v>
      </c>
      <c r="B42" s="103">
        <v>20100</v>
      </c>
      <c r="C42" s="101" t="s">
        <v>148</v>
      </c>
      <c r="D42" s="103">
        <v>22299</v>
      </c>
      <c r="E42" s="101" t="s">
        <v>160</v>
      </c>
      <c r="F42" s="103">
        <v>1950</v>
      </c>
      <c r="G42" s="101" t="s">
        <v>210</v>
      </c>
      <c r="H42" s="102">
        <v>-79000</v>
      </c>
      <c r="K42" t="s">
        <v>211</v>
      </c>
    </row>
    <row r="43" spans="1:14" x14ac:dyDescent="0.25">
      <c r="A43" s="103"/>
      <c r="B43" s="103"/>
      <c r="C43" s="101"/>
      <c r="D43" s="103"/>
      <c r="E43" s="101"/>
      <c r="F43" s="103"/>
      <c r="G43" s="101"/>
      <c r="H43" s="102"/>
    </row>
    <row r="44" spans="1:14" ht="15" customHeight="1" x14ac:dyDescent="0.25">
      <c r="A44" s="103">
        <v>201</v>
      </c>
      <c r="B44" s="103">
        <v>20100</v>
      </c>
      <c r="C44" s="101" t="s">
        <v>148</v>
      </c>
      <c r="D44" s="103">
        <v>22400</v>
      </c>
      <c r="E44" s="101" t="s">
        <v>212</v>
      </c>
      <c r="F44" s="103">
        <v>1370</v>
      </c>
      <c r="G44" s="101" t="s">
        <v>158</v>
      </c>
      <c r="H44" s="102">
        <v>12876</v>
      </c>
      <c r="J44" s="120" t="s">
        <v>213</v>
      </c>
      <c r="K44" s="120"/>
      <c r="L44" s="120"/>
      <c r="M44" s="120"/>
      <c r="N44" s="120"/>
    </row>
    <row r="45" spans="1:14" x14ac:dyDescent="0.25">
      <c r="A45" s="103"/>
      <c r="B45" s="103"/>
      <c r="C45" s="101"/>
      <c r="D45" s="103"/>
      <c r="E45" s="101"/>
      <c r="F45" s="103"/>
      <c r="G45" s="101"/>
      <c r="H45" s="102"/>
      <c r="J45" s="120"/>
      <c r="K45" s="120"/>
      <c r="L45" s="120"/>
      <c r="M45" s="120"/>
      <c r="N45" s="120"/>
    </row>
    <row r="46" spans="1:14" x14ac:dyDescent="0.25">
      <c r="A46" s="103">
        <v>201</v>
      </c>
      <c r="B46" s="103">
        <v>20100</v>
      </c>
      <c r="C46" s="101" t="s">
        <v>148</v>
      </c>
      <c r="D46" s="103">
        <v>44202</v>
      </c>
      <c r="E46" s="101" t="s">
        <v>214</v>
      </c>
      <c r="F46" s="103">
        <v>1250</v>
      </c>
      <c r="G46" s="101" t="s">
        <v>215</v>
      </c>
      <c r="H46" s="102">
        <v>5134</v>
      </c>
      <c r="J46" t="s">
        <v>216</v>
      </c>
    </row>
    <row r="47" spans="1:14" x14ac:dyDescent="0.25">
      <c r="A47" s="103">
        <v>201</v>
      </c>
      <c r="B47" s="103">
        <v>20100</v>
      </c>
      <c r="C47" s="101" t="s">
        <v>148</v>
      </c>
      <c r="D47" s="103">
        <v>44202</v>
      </c>
      <c r="E47" s="101" t="s">
        <v>214</v>
      </c>
      <c r="F47" s="103">
        <v>1429</v>
      </c>
      <c r="G47" s="101" t="s">
        <v>193</v>
      </c>
      <c r="H47" s="102">
        <v>1284</v>
      </c>
    </row>
    <row r="48" spans="1:14" x14ac:dyDescent="0.25">
      <c r="A48" s="103">
        <v>201</v>
      </c>
      <c r="B48" s="103">
        <v>20100</v>
      </c>
      <c r="C48" s="101" t="s">
        <v>148</v>
      </c>
      <c r="D48" s="103">
        <v>44202</v>
      </c>
      <c r="E48" s="101" t="s">
        <v>214</v>
      </c>
      <c r="F48" s="103">
        <v>1729</v>
      </c>
      <c r="G48" s="101" t="s">
        <v>202</v>
      </c>
      <c r="H48" s="102">
        <v>-1284</v>
      </c>
    </row>
    <row r="49" spans="1:10" x14ac:dyDescent="0.25">
      <c r="A49" s="103">
        <v>201</v>
      </c>
      <c r="B49" s="103">
        <v>20100</v>
      </c>
      <c r="C49" s="101" t="s">
        <v>148</v>
      </c>
      <c r="D49" s="103">
        <v>44302</v>
      </c>
      <c r="E49" s="101" t="s">
        <v>217</v>
      </c>
      <c r="F49" s="103">
        <v>1230</v>
      </c>
      <c r="G49" s="101" t="s">
        <v>218</v>
      </c>
      <c r="H49" s="101">
        <v>94</v>
      </c>
      <c r="J49" t="s">
        <v>219</v>
      </c>
    </row>
    <row r="50" spans="1:10" x14ac:dyDescent="0.25">
      <c r="A50" s="103">
        <v>201</v>
      </c>
      <c r="B50" s="103">
        <v>20100</v>
      </c>
      <c r="C50" s="101" t="s">
        <v>148</v>
      </c>
      <c r="D50" s="103">
        <v>44302</v>
      </c>
      <c r="E50" s="101" t="s">
        <v>217</v>
      </c>
      <c r="F50" s="103">
        <v>1429</v>
      </c>
      <c r="G50" s="101" t="s">
        <v>193</v>
      </c>
      <c r="H50" s="101">
        <v>24</v>
      </c>
    </row>
    <row r="51" spans="1:10" x14ac:dyDescent="0.25">
      <c r="A51" s="103">
        <v>201</v>
      </c>
      <c r="B51" s="103">
        <v>20100</v>
      </c>
      <c r="C51" s="101" t="s">
        <v>148</v>
      </c>
      <c r="D51" s="103">
        <v>44302</v>
      </c>
      <c r="E51" s="101" t="s">
        <v>217</v>
      </c>
      <c r="F51" s="103">
        <v>1729</v>
      </c>
      <c r="G51" s="101" t="s">
        <v>202</v>
      </c>
      <c r="H51" s="101">
        <v>-24</v>
      </c>
    </row>
    <row r="52" spans="1:10" x14ac:dyDescent="0.25">
      <c r="A52" s="103"/>
      <c r="B52" s="103"/>
      <c r="C52" s="101"/>
      <c r="D52" s="103"/>
      <c r="E52" s="101"/>
      <c r="F52" s="103"/>
      <c r="G52" s="101"/>
      <c r="H52" s="101"/>
    </row>
    <row r="53" spans="1:10" x14ac:dyDescent="0.25">
      <c r="A53" s="103">
        <v>201</v>
      </c>
      <c r="B53" s="103">
        <v>20100</v>
      </c>
      <c r="C53" s="101" t="s">
        <v>148</v>
      </c>
      <c r="D53" s="103">
        <v>52300</v>
      </c>
      <c r="E53" s="101" t="s">
        <v>220</v>
      </c>
      <c r="F53" s="103">
        <v>1110</v>
      </c>
      <c r="G53" s="101" t="s">
        <v>221</v>
      </c>
      <c r="H53" s="101">
        <v>272</v>
      </c>
      <c r="J53" t="s">
        <v>222</v>
      </c>
    </row>
    <row r="54" spans="1:10" x14ac:dyDescent="0.25">
      <c r="A54" s="103">
        <v>201</v>
      </c>
      <c r="B54" s="103">
        <v>20100</v>
      </c>
      <c r="C54" s="101" t="s">
        <v>148</v>
      </c>
      <c r="D54" s="103">
        <v>52300</v>
      </c>
      <c r="E54" s="101" t="s">
        <v>220</v>
      </c>
      <c r="F54" s="103">
        <v>1200</v>
      </c>
      <c r="G54" s="101" t="s">
        <v>186</v>
      </c>
      <c r="H54" s="102">
        <v>1445</v>
      </c>
      <c r="J54" t="s">
        <v>223</v>
      </c>
    </row>
    <row r="55" spans="1:10" x14ac:dyDescent="0.25">
      <c r="A55" s="103">
        <v>201</v>
      </c>
      <c r="B55" s="103">
        <v>20100</v>
      </c>
      <c r="C55" s="101" t="s">
        <v>148</v>
      </c>
      <c r="D55" s="103">
        <v>52300</v>
      </c>
      <c r="E55" s="101" t="s">
        <v>220</v>
      </c>
      <c r="F55" s="103">
        <v>1429</v>
      </c>
      <c r="G55" s="101" t="s">
        <v>193</v>
      </c>
      <c r="H55" s="101">
        <v>429</v>
      </c>
    </row>
    <row r="56" spans="1:10" x14ac:dyDescent="0.25">
      <c r="A56" s="103">
        <v>201</v>
      </c>
      <c r="B56" s="103">
        <v>20100</v>
      </c>
      <c r="C56" s="101" t="s">
        <v>148</v>
      </c>
      <c r="D56" s="103">
        <v>52300</v>
      </c>
      <c r="E56" s="101" t="s">
        <v>220</v>
      </c>
      <c r="F56" s="103">
        <v>1729</v>
      </c>
      <c r="G56" s="101" t="s">
        <v>202</v>
      </c>
      <c r="H56" s="101">
        <v>-429</v>
      </c>
    </row>
    <row r="57" spans="1:10" x14ac:dyDescent="0.25">
      <c r="A57" s="103"/>
      <c r="B57" s="103"/>
      <c r="C57" s="101"/>
      <c r="D57" s="103"/>
      <c r="E57" s="101"/>
      <c r="F57" s="103"/>
      <c r="G57" s="101"/>
      <c r="H57" s="101"/>
    </row>
    <row r="58" spans="1:10" x14ac:dyDescent="0.25">
      <c r="A58" s="103">
        <v>201</v>
      </c>
      <c r="B58" s="103">
        <v>20100</v>
      </c>
      <c r="C58" s="101" t="s">
        <v>148</v>
      </c>
      <c r="D58" s="103">
        <v>92330</v>
      </c>
      <c r="E58" s="101" t="s">
        <v>224</v>
      </c>
      <c r="F58" s="103">
        <v>1090</v>
      </c>
      <c r="G58" s="101" t="s">
        <v>151</v>
      </c>
      <c r="H58" s="102">
        <v>287320</v>
      </c>
      <c r="J58" t="s">
        <v>225</v>
      </c>
    </row>
    <row r="59" spans="1:10" x14ac:dyDescent="0.25">
      <c r="A59" s="103">
        <v>201</v>
      </c>
      <c r="B59" s="103">
        <v>20100</v>
      </c>
      <c r="C59" s="101" t="s">
        <v>148</v>
      </c>
      <c r="D59" s="103">
        <v>92330</v>
      </c>
      <c r="E59" s="101" t="s">
        <v>224</v>
      </c>
      <c r="F59" s="103">
        <v>1099</v>
      </c>
      <c r="G59" s="101" t="s">
        <v>152</v>
      </c>
      <c r="H59" s="102">
        <v>40512</v>
      </c>
    </row>
    <row r="60" spans="1:10" x14ac:dyDescent="0.25">
      <c r="A60" s="103"/>
      <c r="B60" s="103"/>
      <c r="C60" s="101"/>
      <c r="D60" s="103"/>
      <c r="E60" s="101"/>
      <c r="F60" s="103"/>
      <c r="G60" s="101"/>
      <c r="H60" s="102"/>
    </row>
    <row r="61" spans="1:10" x14ac:dyDescent="0.25">
      <c r="A61" s="103">
        <v>201</v>
      </c>
      <c r="B61" s="103">
        <v>20110</v>
      </c>
      <c r="C61" s="101" t="s">
        <v>226</v>
      </c>
      <c r="D61" s="103">
        <v>12410</v>
      </c>
      <c r="E61" s="101" t="s">
        <v>227</v>
      </c>
      <c r="F61" s="103">
        <v>1010</v>
      </c>
      <c r="G61" s="101" t="s">
        <v>150</v>
      </c>
      <c r="H61" s="102">
        <v>-2054</v>
      </c>
    </row>
    <row r="62" spans="1:10" x14ac:dyDescent="0.25">
      <c r="A62" s="103">
        <v>201</v>
      </c>
      <c r="B62" s="103">
        <v>20110</v>
      </c>
      <c r="C62" s="101" t="s">
        <v>226</v>
      </c>
      <c r="D62" s="103">
        <v>12410</v>
      </c>
      <c r="E62" s="101" t="s">
        <v>227</v>
      </c>
      <c r="F62" s="103">
        <v>1040</v>
      </c>
      <c r="G62" s="101" t="s">
        <v>228</v>
      </c>
      <c r="H62" s="101">
        <v>205</v>
      </c>
    </row>
    <row r="63" spans="1:10" x14ac:dyDescent="0.25">
      <c r="A63" s="103">
        <v>201</v>
      </c>
      <c r="B63" s="103">
        <v>20110</v>
      </c>
      <c r="C63" s="101" t="s">
        <v>226</v>
      </c>
      <c r="D63" s="103">
        <v>12410</v>
      </c>
      <c r="E63" s="101" t="s">
        <v>227</v>
      </c>
      <c r="F63" s="103">
        <v>1050</v>
      </c>
      <c r="G63" s="101" t="s">
        <v>163</v>
      </c>
      <c r="H63" s="102">
        <v>-61975</v>
      </c>
    </row>
    <row r="64" spans="1:10" x14ac:dyDescent="0.25">
      <c r="A64" s="103">
        <v>201</v>
      </c>
      <c r="B64" s="103">
        <v>20110</v>
      </c>
      <c r="C64" s="101" t="s">
        <v>226</v>
      </c>
      <c r="D64" s="103">
        <v>12410</v>
      </c>
      <c r="E64" s="101" t="s">
        <v>227</v>
      </c>
      <c r="F64" s="103">
        <v>1052</v>
      </c>
      <c r="G64" s="101" t="s">
        <v>229</v>
      </c>
      <c r="H64" s="102">
        <v>2043324</v>
      </c>
    </row>
    <row r="65" spans="1:10" x14ac:dyDescent="0.25">
      <c r="A65" s="103">
        <v>201</v>
      </c>
      <c r="B65" s="103">
        <v>20110</v>
      </c>
      <c r="C65" s="101" t="s">
        <v>226</v>
      </c>
      <c r="D65" s="103">
        <v>12410</v>
      </c>
      <c r="E65" s="101" t="s">
        <v>227</v>
      </c>
      <c r="F65" s="103">
        <v>1090</v>
      </c>
      <c r="G65" s="101" t="s">
        <v>151</v>
      </c>
      <c r="H65" s="102">
        <v>295149</v>
      </c>
    </row>
    <row r="66" spans="1:10" x14ac:dyDescent="0.25">
      <c r="A66" s="103">
        <v>201</v>
      </c>
      <c r="B66" s="103">
        <v>20110</v>
      </c>
      <c r="C66" s="101" t="s">
        <v>226</v>
      </c>
      <c r="D66" s="103">
        <v>12410</v>
      </c>
      <c r="E66" s="101" t="s">
        <v>227</v>
      </c>
      <c r="F66" s="103">
        <v>1099</v>
      </c>
      <c r="G66" s="101" t="s">
        <v>152</v>
      </c>
      <c r="H66" s="102">
        <v>304260</v>
      </c>
    </row>
    <row r="67" spans="1:10" x14ac:dyDescent="0.25">
      <c r="A67" s="103">
        <v>201</v>
      </c>
      <c r="B67" s="103">
        <v>20110</v>
      </c>
      <c r="C67" s="101" t="s">
        <v>226</v>
      </c>
      <c r="D67" s="103">
        <v>12410</v>
      </c>
      <c r="E67" s="101" t="s">
        <v>227</v>
      </c>
      <c r="F67" s="103">
        <v>1170</v>
      </c>
      <c r="G67" s="101" t="s">
        <v>181</v>
      </c>
      <c r="H67" s="101">
        <v>208</v>
      </c>
      <c r="J67" t="s">
        <v>230</v>
      </c>
    </row>
    <row r="68" spans="1:10" x14ac:dyDescent="0.25">
      <c r="A68" s="103">
        <v>201</v>
      </c>
      <c r="B68" s="103">
        <v>20110</v>
      </c>
      <c r="C68" s="101" t="s">
        <v>226</v>
      </c>
      <c r="D68" s="103">
        <v>12410</v>
      </c>
      <c r="E68" s="101" t="s">
        <v>227</v>
      </c>
      <c r="F68" s="103">
        <v>1200</v>
      </c>
      <c r="G68" s="101" t="s">
        <v>186</v>
      </c>
      <c r="H68" s="101">
        <v>143</v>
      </c>
    </row>
    <row r="69" spans="1:10" x14ac:dyDescent="0.25">
      <c r="A69" s="103">
        <v>201</v>
      </c>
      <c r="B69" s="103">
        <v>20110</v>
      </c>
      <c r="C69" s="101" t="s">
        <v>226</v>
      </c>
      <c r="D69" s="103">
        <v>12410</v>
      </c>
      <c r="E69" s="101" t="s">
        <v>227</v>
      </c>
      <c r="F69" s="103">
        <v>1429</v>
      </c>
      <c r="G69" s="101" t="s">
        <v>193</v>
      </c>
      <c r="H69" s="101">
        <v>36</v>
      </c>
    </row>
    <row r="70" spans="1:10" x14ac:dyDescent="0.25">
      <c r="A70" s="103">
        <v>201</v>
      </c>
      <c r="B70" s="103">
        <v>20110</v>
      </c>
      <c r="C70" s="101" t="s">
        <v>226</v>
      </c>
      <c r="D70" s="103">
        <v>12410</v>
      </c>
      <c r="E70" s="101" t="s">
        <v>227</v>
      </c>
      <c r="F70" s="103">
        <v>1600</v>
      </c>
      <c r="G70" s="101" t="s">
        <v>231</v>
      </c>
      <c r="H70" s="102">
        <v>-17329</v>
      </c>
    </row>
    <row r="71" spans="1:10" x14ac:dyDescent="0.25">
      <c r="A71" s="103">
        <v>201</v>
      </c>
      <c r="B71" s="103">
        <v>20110</v>
      </c>
      <c r="C71" s="101" t="s">
        <v>226</v>
      </c>
      <c r="D71" s="103">
        <v>12410</v>
      </c>
      <c r="E71" s="101" t="s">
        <v>227</v>
      </c>
      <c r="F71" s="103">
        <v>1710</v>
      </c>
      <c r="G71" s="101" t="s">
        <v>154</v>
      </c>
      <c r="H71" s="102">
        <v>-126104</v>
      </c>
    </row>
    <row r="72" spans="1:10" x14ac:dyDescent="0.25">
      <c r="A72" s="103">
        <v>201</v>
      </c>
      <c r="B72" s="103">
        <v>20110</v>
      </c>
      <c r="C72" s="101" t="s">
        <v>226</v>
      </c>
      <c r="D72" s="103">
        <v>12410</v>
      </c>
      <c r="E72" s="101" t="s">
        <v>227</v>
      </c>
      <c r="F72" s="103">
        <v>1729</v>
      </c>
      <c r="G72" s="101" t="s">
        <v>202</v>
      </c>
      <c r="H72" s="101">
        <v>-36</v>
      </c>
    </row>
    <row r="73" spans="1:10" x14ac:dyDescent="0.25">
      <c r="A73" s="103">
        <v>201</v>
      </c>
      <c r="B73" s="103">
        <v>20110</v>
      </c>
      <c r="C73" s="101" t="s">
        <v>226</v>
      </c>
      <c r="D73" s="103">
        <v>12410</v>
      </c>
      <c r="E73" s="101" t="s">
        <v>227</v>
      </c>
      <c r="F73" s="103">
        <v>1730</v>
      </c>
      <c r="G73" s="101" t="s">
        <v>204</v>
      </c>
      <c r="H73" s="102">
        <v>-879426</v>
      </c>
    </row>
    <row r="74" spans="1:10" x14ac:dyDescent="0.25">
      <c r="A74" s="103"/>
      <c r="B74" s="103"/>
      <c r="C74" s="101"/>
      <c r="D74" s="103"/>
      <c r="E74" s="101"/>
      <c r="F74" s="103"/>
      <c r="G74" s="101"/>
      <c r="H74" s="102"/>
    </row>
    <row r="75" spans="1:10" x14ac:dyDescent="0.25">
      <c r="A75" s="108">
        <v>201</v>
      </c>
      <c r="B75" s="108">
        <v>20110</v>
      </c>
      <c r="C75" s="109" t="s">
        <v>226</v>
      </c>
      <c r="D75" s="108">
        <v>12430</v>
      </c>
      <c r="E75" s="109" t="s">
        <v>155</v>
      </c>
      <c r="F75" s="108">
        <v>1185</v>
      </c>
      <c r="G75" s="109" t="s">
        <v>156</v>
      </c>
      <c r="H75" s="110">
        <v>204071</v>
      </c>
      <c r="J75" t="s">
        <v>232</v>
      </c>
    </row>
    <row r="76" spans="1:10" x14ac:dyDescent="0.25">
      <c r="A76" s="103"/>
      <c r="B76" s="103"/>
      <c r="C76" s="101"/>
      <c r="D76" s="103"/>
      <c r="E76" s="101"/>
      <c r="F76" s="103"/>
      <c r="G76" s="101"/>
      <c r="H76" s="102"/>
    </row>
    <row r="77" spans="1:10" x14ac:dyDescent="0.25">
      <c r="A77" s="108">
        <v>201</v>
      </c>
      <c r="B77" s="108">
        <v>20110</v>
      </c>
      <c r="C77" s="109" t="s">
        <v>226</v>
      </c>
      <c r="D77" s="108">
        <v>22240</v>
      </c>
      <c r="E77" s="109" t="s">
        <v>14</v>
      </c>
      <c r="F77" s="108">
        <v>1010</v>
      </c>
      <c r="G77" s="109" t="s">
        <v>150</v>
      </c>
      <c r="H77" s="110">
        <v>8170514</v>
      </c>
    </row>
    <row r="78" spans="1:10" x14ac:dyDescent="0.25">
      <c r="A78" s="108">
        <v>201</v>
      </c>
      <c r="B78" s="108">
        <v>20110</v>
      </c>
      <c r="C78" s="109" t="s">
        <v>226</v>
      </c>
      <c r="D78" s="108">
        <v>22240</v>
      </c>
      <c r="E78" s="109" t="s">
        <v>14</v>
      </c>
      <c r="F78" s="108">
        <v>1015</v>
      </c>
      <c r="G78" s="109" t="s">
        <v>161</v>
      </c>
      <c r="H78" s="110">
        <v>34580</v>
      </c>
    </row>
    <row r="79" spans="1:10" x14ac:dyDescent="0.25">
      <c r="A79" s="108">
        <v>201</v>
      </c>
      <c r="B79" s="108">
        <v>20110</v>
      </c>
      <c r="C79" s="109" t="s">
        <v>226</v>
      </c>
      <c r="D79" s="108">
        <v>22240</v>
      </c>
      <c r="E79" s="109" t="s">
        <v>14</v>
      </c>
      <c r="F79" s="108">
        <v>1020</v>
      </c>
      <c r="G79" s="109" t="s">
        <v>233</v>
      </c>
      <c r="H79" s="110">
        <v>13012</v>
      </c>
    </row>
    <row r="80" spans="1:10" x14ac:dyDescent="0.25">
      <c r="A80" s="108">
        <v>201</v>
      </c>
      <c r="B80" s="108">
        <v>20110</v>
      </c>
      <c r="C80" s="109" t="s">
        <v>226</v>
      </c>
      <c r="D80" s="108">
        <v>22240</v>
      </c>
      <c r="E80" s="109" t="s">
        <v>14</v>
      </c>
      <c r="F80" s="108">
        <v>1025</v>
      </c>
      <c r="G80" s="109" t="s">
        <v>234</v>
      </c>
      <c r="H80" s="110">
        <v>9597</v>
      </c>
    </row>
    <row r="81" spans="1:10" x14ac:dyDescent="0.25">
      <c r="A81" s="108">
        <v>201</v>
      </c>
      <c r="B81" s="108">
        <v>20110</v>
      </c>
      <c r="C81" s="109" t="s">
        <v>226</v>
      </c>
      <c r="D81" s="108">
        <v>22240</v>
      </c>
      <c r="E81" s="109" t="s">
        <v>14</v>
      </c>
      <c r="F81" s="108">
        <v>1026</v>
      </c>
      <c r="G81" s="109" t="s">
        <v>235</v>
      </c>
      <c r="H81" s="110">
        <v>374428</v>
      </c>
    </row>
    <row r="82" spans="1:10" x14ac:dyDescent="0.25">
      <c r="A82" s="108">
        <v>201</v>
      </c>
      <c r="B82" s="108">
        <v>20110</v>
      </c>
      <c r="C82" s="109" t="s">
        <v>226</v>
      </c>
      <c r="D82" s="108">
        <v>22240</v>
      </c>
      <c r="E82" s="109" t="s">
        <v>14</v>
      </c>
      <c r="F82" s="108">
        <v>1030</v>
      </c>
      <c r="G82" s="109" t="s">
        <v>236</v>
      </c>
      <c r="H82" s="110">
        <v>8262</v>
      </c>
    </row>
    <row r="83" spans="1:10" x14ac:dyDescent="0.25">
      <c r="A83" s="108">
        <v>201</v>
      </c>
      <c r="B83" s="108">
        <v>20110</v>
      </c>
      <c r="C83" s="109" t="s">
        <v>226</v>
      </c>
      <c r="D83" s="108">
        <v>22240</v>
      </c>
      <c r="E83" s="109" t="s">
        <v>14</v>
      </c>
      <c r="F83" s="108">
        <v>1040</v>
      </c>
      <c r="G83" s="109" t="s">
        <v>228</v>
      </c>
      <c r="H83" s="110">
        <v>5229</v>
      </c>
    </row>
    <row r="84" spans="1:10" x14ac:dyDescent="0.25">
      <c r="A84" s="108">
        <v>201</v>
      </c>
      <c r="B84" s="108">
        <v>20110</v>
      </c>
      <c r="C84" s="109" t="s">
        <v>226</v>
      </c>
      <c r="D84" s="108">
        <v>22240</v>
      </c>
      <c r="E84" s="109" t="s">
        <v>14</v>
      </c>
      <c r="F84" s="108">
        <v>1050</v>
      </c>
      <c r="G84" s="109" t="s">
        <v>163</v>
      </c>
      <c r="H84" s="110">
        <v>11920</v>
      </c>
    </row>
    <row r="85" spans="1:10" x14ac:dyDescent="0.25">
      <c r="A85" s="108">
        <v>201</v>
      </c>
      <c r="B85" s="108">
        <v>20110</v>
      </c>
      <c r="C85" s="109" t="s">
        <v>226</v>
      </c>
      <c r="D85" s="108">
        <v>22240</v>
      </c>
      <c r="E85" s="109" t="s">
        <v>14</v>
      </c>
      <c r="F85" s="108">
        <v>1051</v>
      </c>
      <c r="G85" s="109" t="s">
        <v>164</v>
      </c>
      <c r="H85" s="109">
        <v>-72</v>
      </c>
    </row>
    <row r="86" spans="1:10" x14ac:dyDescent="0.25">
      <c r="A86" s="103">
        <v>201</v>
      </c>
      <c r="B86" s="103">
        <v>20110</v>
      </c>
      <c r="C86" s="101" t="s">
        <v>226</v>
      </c>
      <c r="D86" s="103">
        <v>22240</v>
      </c>
      <c r="E86" s="101" t="s">
        <v>14</v>
      </c>
      <c r="F86" s="103">
        <v>1090</v>
      </c>
      <c r="G86" s="101" t="s">
        <v>151</v>
      </c>
      <c r="H86" s="102">
        <v>1310523</v>
      </c>
      <c r="J86" t="s">
        <v>225</v>
      </c>
    </row>
    <row r="87" spans="1:10" x14ac:dyDescent="0.25">
      <c r="A87" s="108">
        <v>201</v>
      </c>
      <c r="B87" s="108">
        <v>20110</v>
      </c>
      <c r="C87" s="109" t="s">
        <v>226</v>
      </c>
      <c r="D87" s="108">
        <v>22240</v>
      </c>
      <c r="E87" s="109" t="s">
        <v>14</v>
      </c>
      <c r="F87" s="108">
        <v>1099</v>
      </c>
      <c r="G87" s="109" t="s">
        <v>152</v>
      </c>
      <c r="H87" s="110">
        <v>1269148</v>
      </c>
    </row>
    <row r="88" spans="1:10" x14ac:dyDescent="0.25">
      <c r="A88" s="108">
        <v>201</v>
      </c>
      <c r="B88" s="108">
        <v>20110</v>
      </c>
      <c r="C88" s="109" t="s">
        <v>226</v>
      </c>
      <c r="D88" s="108">
        <v>22240</v>
      </c>
      <c r="E88" s="109" t="s">
        <v>14</v>
      </c>
      <c r="F88" s="108">
        <v>1100</v>
      </c>
      <c r="G88" s="109" t="s">
        <v>165</v>
      </c>
      <c r="H88" s="110">
        <v>80018</v>
      </c>
    </row>
    <row r="89" spans="1:10" x14ac:dyDescent="0.25">
      <c r="A89" s="108">
        <v>201</v>
      </c>
      <c r="B89" s="108">
        <v>20110</v>
      </c>
      <c r="C89" s="109" t="s">
        <v>226</v>
      </c>
      <c r="D89" s="108">
        <v>22240</v>
      </c>
      <c r="E89" s="109" t="s">
        <v>14</v>
      </c>
      <c r="F89" s="108">
        <v>1105</v>
      </c>
      <c r="G89" s="109" t="s">
        <v>167</v>
      </c>
      <c r="H89" s="110">
        <v>73480</v>
      </c>
    </row>
    <row r="90" spans="1:10" x14ac:dyDescent="0.25">
      <c r="A90" s="108">
        <v>201</v>
      </c>
      <c r="B90" s="108">
        <v>20110</v>
      </c>
      <c r="C90" s="109" t="s">
        <v>226</v>
      </c>
      <c r="D90" s="108">
        <v>22240</v>
      </c>
      <c r="E90" s="109" t="s">
        <v>14</v>
      </c>
      <c r="F90" s="108">
        <v>1110</v>
      </c>
      <c r="G90" s="109" t="s">
        <v>221</v>
      </c>
      <c r="H90" s="110">
        <v>1845</v>
      </c>
    </row>
    <row r="91" spans="1:10" x14ac:dyDescent="0.25">
      <c r="A91" s="108">
        <v>201</v>
      </c>
      <c r="B91" s="108">
        <v>20110</v>
      </c>
      <c r="C91" s="109" t="s">
        <v>226</v>
      </c>
      <c r="D91" s="108">
        <v>22240</v>
      </c>
      <c r="E91" s="109" t="s">
        <v>14</v>
      </c>
      <c r="F91" s="108">
        <v>1115</v>
      </c>
      <c r="G91" s="109" t="s">
        <v>237</v>
      </c>
      <c r="H91" s="110">
        <v>266871</v>
      </c>
    </row>
    <row r="92" spans="1:10" x14ac:dyDescent="0.25">
      <c r="A92" s="108">
        <v>201</v>
      </c>
      <c r="B92" s="108">
        <v>20110</v>
      </c>
      <c r="C92" s="109" t="s">
        <v>226</v>
      </c>
      <c r="D92" s="108">
        <v>22240</v>
      </c>
      <c r="E92" s="109" t="s">
        <v>14</v>
      </c>
      <c r="F92" s="108">
        <v>1116</v>
      </c>
      <c r="G92" s="109" t="s">
        <v>169</v>
      </c>
      <c r="H92" s="110">
        <v>23630</v>
      </c>
    </row>
    <row r="93" spans="1:10" x14ac:dyDescent="0.25">
      <c r="A93" s="108">
        <v>201</v>
      </c>
      <c r="B93" s="108">
        <v>20110</v>
      </c>
      <c r="C93" s="109" t="s">
        <v>226</v>
      </c>
      <c r="D93" s="108">
        <v>22240</v>
      </c>
      <c r="E93" s="109" t="s">
        <v>14</v>
      </c>
      <c r="F93" s="108">
        <v>1120</v>
      </c>
      <c r="G93" s="109" t="s">
        <v>171</v>
      </c>
      <c r="H93" s="110">
        <v>29781</v>
      </c>
    </row>
    <row r="94" spans="1:10" x14ac:dyDescent="0.25">
      <c r="A94" s="108">
        <v>201</v>
      </c>
      <c r="B94" s="108">
        <v>20110</v>
      </c>
      <c r="C94" s="109" t="s">
        <v>226</v>
      </c>
      <c r="D94" s="108">
        <v>22240</v>
      </c>
      <c r="E94" s="109" t="s">
        <v>14</v>
      </c>
      <c r="F94" s="108">
        <v>1130</v>
      </c>
      <c r="G94" s="109" t="s">
        <v>173</v>
      </c>
      <c r="H94" s="110">
        <v>4924</v>
      </c>
    </row>
    <row r="95" spans="1:10" x14ac:dyDescent="0.25">
      <c r="A95" s="108">
        <v>201</v>
      </c>
      <c r="B95" s="108">
        <v>20110</v>
      </c>
      <c r="C95" s="109" t="s">
        <v>226</v>
      </c>
      <c r="D95" s="108">
        <v>22240</v>
      </c>
      <c r="E95" s="109" t="s">
        <v>14</v>
      </c>
      <c r="F95" s="108">
        <v>1140</v>
      </c>
      <c r="G95" s="109" t="s">
        <v>175</v>
      </c>
      <c r="H95" s="110">
        <v>3302</v>
      </c>
    </row>
    <row r="96" spans="1:10" x14ac:dyDescent="0.25">
      <c r="A96" s="108">
        <v>201</v>
      </c>
      <c r="B96" s="108">
        <v>20110</v>
      </c>
      <c r="C96" s="109" t="s">
        <v>226</v>
      </c>
      <c r="D96" s="108">
        <v>22240</v>
      </c>
      <c r="E96" s="109" t="s">
        <v>14</v>
      </c>
      <c r="F96" s="108">
        <v>1150</v>
      </c>
      <c r="G96" s="109" t="s">
        <v>177</v>
      </c>
      <c r="H96" s="110">
        <v>54388</v>
      </c>
    </row>
    <row r="97" spans="1:10" x14ac:dyDescent="0.25">
      <c r="A97" s="108">
        <v>201</v>
      </c>
      <c r="B97" s="108">
        <v>20110</v>
      </c>
      <c r="C97" s="109" t="s">
        <v>226</v>
      </c>
      <c r="D97" s="108">
        <v>22240</v>
      </c>
      <c r="E97" s="109" t="s">
        <v>14</v>
      </c>
      <c r="F97" s="108">
        <v>1160</v>
      </c>
      <c r="G97" s="109" t="s">
        <v>179</v>
      </c>
      <c r="H97" s="110">
        <v>6816</v>
      </c>
    </row>
    <row r="98" spans="1:10" x14ac:dyDescent="0.25">
      <c r="A98" s="108">
        <v>201</v>
      </c>
      <c r="B98" s="108">
        <v>20110</v>
      </c>
      <c r="C98" s="109" t="s">
        <v>226</v>
      </c>
      <c r="D98" s="108">
        <v>22240</v>
      </c>
      <c r="E98" s="109" t="s">
        <v>14</v>
      </c>
      <c r="F98" s="108">
        <v>1170</v>
      </c>
      <c r="G98" s="109" t="s">
        <v>181</v>
      </c>
      <c r="H98" s="110">
        <v>2844</v>
      </c>
    </row>
    <row r="99" spans="1:10" x14ac:dyDescent="0.25">
      <c r="A99" s="108">
        <v>201</v>
      </c>
      <c r="B99" s="108">
        <v>20110</v>
      </c>
      <c r="C99" s="109" t="s">
        <v>226</v>
      </c>
      <c r="D99" s="108">
        <v>22240</v>
      </c>
      <c r="E99" s="109" t="s">
        <v>14</v>
      </c>
      <c r="F99" s="108">
        <v>1190</v>
      </c>
      <c r="G99" s="109" t="s">
        <v>238</v>
      </c>
      <c r="H99" s="110">
        <v>1111</v>
      </c>
    </row>
    <row r="100" spans="1:10" x14ac:dyDescent="0.25">
      <c r="A100" s="108">
        <v>201</v>
      </c>
      <c r="B100" s="108">
        <v>20110</v>
      </c>
      <c r="C100" s="109" t="s">
        <v>226</v>
      </c>
      <c r="D100" s="108">
        <v>22240</v>
      </c>
      <c r="E100" s="109" t="s">
        <v>14</v>
      </c>
      <c r="F100" s="108">
        <v>1195</v>
      </c>
      <c r="G100" s="109" t="s">
        <v>184</v>
      </c>
      <c r="H100" s="110">
        <v>2144</v>
      </c>
    </row>
    <row r="101" spans="1:10" x14ac:dyDescent="0.25">
      <c r="A101" s="108">
        <v>201</v>
      </c>
      <c r="B101" s="108">
        <v>20110</v>
      </c>
      <c r="C101" s="109" t="s">
        <v>226</v>
      </c>
      <c r="D101" s="108">
        <v>22240</v>
      </c>
      <c r="E101" s="109" t="s">
        <v>14</v>
      </c>
      <c r="F101" s="108">
        <v>1200</v>
      </c>
      <c r="G101" s="109" t="s">
        <v>186</v>
      </c>
      <c r="H101" s="110">
        <v>246249</v>
      </c>
    </row>
    <row r="102" spans="1:10" x14ac:dyDescent="0.25">
      <c r="A102" s="108">
        <v>201</v>
      </c>
      <c r="B102" s="108">
        <v>20110</v>
      </c>
      <c r="C102" s="109" t="s">
        <v>226</v>
      </c>
      <c r="D102" s="108">
        <v>22240</v>
      </c>
      <c r="E102" s="109" t="s">
        <v>14</v>
      </c>
      <c r="F102" s="108">
        <v>1220</v>
      </c>
      <c r="G102" s="109" t="s">
        <v>239</v>
      </c>
      <c r="H102" s="110">
        <v>9399</v>
      </c>
    </row>
    <row r="103" spans="1:10" x14ac:dyDescent="0.25">
      <c r="A103" s="108">
        <v>201</v>
      </c>
      <c r="B103" s="108">
        <v>20110</v>
      </c>
      <c r="C103" s="109" t="s">
        <v>226</v>
      </c>
      <c r="D103" s="108">
        <v>22240</v>
      </c>
      <c r="E103" s="109" t="s">
        <v>14</v>
      </c>
      <c r="F103" s="108">
        <v>1429</v>
      </c>
      <c r="G103" s="109" t="s">
        <v>193</v>
      </c>
      <c r="H103" s="110">
        <v>150166</v>
      </c>
    </row>
    <row r="104" spans="1:10" x14ac:dyDescent="0.25">
      <c r="A104" s="108">
        <v>201</v>
      </c>
      <c r="B104" s="108">
        <v>20110</v>
      </c>
      <c r="C104" s="109" t="s">
        <v>226</v>
      </c>
      <c r="D104" s="108">
        <v>22240</v>
      </c>
      <c r="E104" s="109" t="s">
        <v>14</v>
      </c>
      <c r="F104" s="108">
        <v>1470</v>
      </c>
      <c r="G104" s="109" t="s">
        <v>240</v>
      </c>
      <c r="H104" s="110">
        <v>13975</v>
      </c>
    </row>
    <row r="105" spans="1:10" x14ac:dyDescent="0.25">
      <c r="A105" s="103">
        <v>201</v>
      </c>
      <c r="B105" s="103">
        <v>20110</v>
      </c>
      <c r="C105" s="101" t="s">
        <v>226</v>
      </c>
      <c r="D105" s="103">
        <v>22240</v>
      </c>
      <c r="E105" s="101" t="s">
        <v>14</v>
      </c>
      <c r="F105" s="103">
        <v>1550</v>
      </c>
      <c r="G105" s="101" t="s">
        <v>195</v>
      </c>
      <c r="H105" s="102">
        <v>257811</v>
      </c>
      <c r="J105" t="s">
        <v>241</v>
      </c>
    </row>
    <row r="106" spans="1:10" x14ac:dyDescent="0.25">
      <c r="A106" s="108">
        <v>201</v>
      </c>
      <c r="B106" s="108">
        <v>20110</v>
      </c>
      <c r="C106" s="109" t="s">
        <v>226</v>
      </c>
      <c r="D106" s="108">
        <v>22240</v>
      </c>
      <c r="E106" s="109" t="s">
        <v>14</v>
      </c>
      <c r="F106" s="108">
        <v>1600</v>
      </c>
      <c r="G106" s="109" t="s">
        <v>231</v>
      </c>
      <c r="H106" s="110">
        <v>-1422129</v>
      </c>
    </row>
    <row r="107" spans="1:10" x14ac:dyDescent="0.25">
      <c r="A107" s="108">
        <v>201</v>
      </c>
      <c r="B107" s="108">
        <v>20110</v>
      </c>
      <c r="C107" s="109" t="s">
        <v>226</v>
      </c>
      <c r="D107" s="108">
        <v>22240</v>
      </c>
      <c r="E107" s="109" t="s">
        <v>14</v>
      </c>
      <c r="F107" s="108">
        <v>1700</v>
      </c>
      <c r="G107" s="109" t="s">
        <v>197</v>
      </c>
      <c r="H107" s="110">
        <v>-95936</v>
      </c>
    </row>
    <row r="108" spans="1:10" x14ac:dyDescent="0.25">
      <c r="A108" s="108">
        <v>201</v>
      </c>
      <c r="B108" s="108">
        <v>20110</v>
      </c>
      <c r="C108" s="109" t="s">
        <v>226</v>
      </c>
      <c r="D108" s="108">
        <v>22240</v>
      </c>
      <c r="E108" s="109" t="s">
        <v>14</v>
      </c>
      <c r="F108" s="108">
        <v>1710</v>
      </c>
      <c r="G108" s="109" t="s">
        <v>154</v>
      </c>
      <c r="H108" s="110">
        <v>-543197</v>
      </c>
    </row>
    <row r="109" spans="1:10" x14ac:dyDescent="0.25">
      <c r="A109" s="108">
        <v>201</v>
      </c>
      <c r="B109" s="108">
        <v>20110</v>
      </c>
      <c r="C109" s="109" t="s">
        <v>226</v>
      </c>
      <c r="D109" s="108">
        <v>22240</v>
      </c>
      <c r="E109" s="109" t="s">
        <v>14</v>
      </c>
      <c r="F109" s="108">
        <v>1711</v>
      </c>
      <c r="G109" s="109" t="s">
        <v>200</v>
      </c>
      <c r="H109" s="110">
        <v>-542635</v>
      </c>
    </row>
    <row r="110" spans="1:10" x14ac:dyDescent="0.25">
      <c r="A110" s="108">
        <v>201</v>
      </c>
      <c r="B110" s="108">
        <v>20110</v>
      </c>
      <c r="C110" s="109" t="s">
        <v>226</v>
      </c>
      <c r="D110" s="108">
        <v>22240</v>
      </c>
      <c r="E110" s="109" t="s">
        <v>14</v>
      </c>
      <c r="F110" s="108">
        <v>1729</v>
      </c>
      <c r="G110" s="109" t="s">
        <v>202</v>
      </c>
      <c r="H110" s="110">
        <v>-150166</v>
      </c>
    </row>
    <row r="111" spans="1:10" x14ac:dyDescent="0.25">
      <c r="A111" s="108">
        <v>201</v>
      </c>
      <c r="B111" s="108">
        <v>20110</v>
      </c>
      <c r="C111" s="109" t="s">
        <v>226</v>
      </c>
      <c r="D111" s="108">
        <v>22240</v>
      </c>
      <c r="E111" s="109" t="s">
        <v>14</v>
      </c>
      <c r="F111" s="108">
        <v>1730</v>
      </c>
      <c r="G111" s="109" t="s">
        <v>204</v>
      </c>
      <c r="H111" s="110">
        <v>-111300</v>
      </c>
    </row>
    <row r="112" spans="1:10" x14ac:dyDescent="0.25">
      <c r="A112" s="108">
        <v>201</v>
      </c>
      <c r="B112" s="108">
        <v>20110</v>
      </c>
      <c r="C112" s="109" t="s">
        <v>226</v>
      </c>
      <c r="D112" s="108">
        <v>22240</v>
      </c>
      <c r="E112" s="109" t="s">
        <v>14</v>
      </c>
      <c r="F112" s="108">
        <v>1770</v>
      </c>
      <c r="G112" s="109" t="s">
        <v>208</v>
      </c>
      <c r="H112" s="110">
        <v>-5960</v>
      </c>
    </row>
    <row r="113" spans="1:10" x14ac:dyDescent="0.25">
      <c r="A113" s="103">
        <v>201</v>
      </c>
      <c r="B113" s="103">
        <v>20110</v>
      </c>
      <c r="C113" s="101" t="s">
        <v>226</v>
      </c>
      <c r="D113" s="103">
        <v>22240</v>
      </c>
      <c r="E113" s="101" t="s">
        <v>14</v>
      </c>
      <c r="F113" s="103">
        <v>1950</v>
      </c>
      <c r="G113" s="101" t="s">
        <v>210</v>
      </c>
      <c r="H113" s="102">
        <v>-53000</v>
      </c>
      <c r="J113" t="s">
        <v>242</v>
      </c>
    </row>
    <row r="114" spans="1:10" x14ac:dyDescent="0.25">
      <c r="A114" s="103"/>
      <c r="B114" s="103"/>
      <c r="C114" s="101"/>
      <c r="D114" s="103"/>
      <c r="E114" s="101"/>
      <c r="F114" s="103"/>
      <c r="G114" s="101"/>
      <c r="H114" s="102"/>
    </row>
    <row r="115" spans="1:10" x14ac:dyDescent="0.25">
      <c r="A115" s="108">
        <v>201</v>
      </c>
      <c r="B115" s="108">
        <v>20110</v>
      </c>
      <c r="C115" s="109" t="s">
        <v>226</v>
      </c>
      <c r="D115" s="108">
        <v>22241</v>
      </c>
      <c r="E115" s="109" t="s">
        <v>21</v>
      </c>
      <c r="F115" s="108">
        <v>1010</v>
      </c>
      <c r="G115" s="109" t="s">
        <v>150</v>
      </c>
      <c r="H115" s="110">
        <v>9578714</v>
      </c>
    </row>
    <row r="116" spans="1:10" x14ac:dyDescent="0.25">
      <c r="A116" s="108">
        <v>201</v>
      </c>
      <c r="B116" s="108">
        <v>20110</v>
      </c>
      <c r="C116" s="109" t="s">
        <v>226</v>
      </c>
      <c r="D116" s="108">
        <v>22241</v>
      </c>
      <c r="E116" s="109" t="s">
        <v>21</v>
      </c>
      <c r="F116" s="108">
        <v>1013</v>
      </c>
      <c r="G116" s="109" t="s">
        <v>243</v>
      </c>
      <c r="H116" s="109">
        <v>290</v>
      </c>
    </row>
    <row r="117" spans="1:10" x14ac:dyDescent="0.25">
      <c r="A117" s="108">
        <v>201</v>
      </c>
      <c r="B117" s="108">
        <v>20110</v>
      </c>
      <c r="C117" s="109" t="s">
        <v>226</v>
      </c>
      <c r="D117" s="108">
        <v>22241</v>
      </c>
      <c r="E117" s="109" t="s">
        <v>21</v>
      </c>
      <c r="F117" s="108">
        <v>1015</v>
      </c>
      <c r="G117" s="109" t="s">
        <v>161</v>
      </c>
      <c r="H117" s="110">
        <v>133734</v>
      </c>
    </row>
    <row r="118" spans="1:10" x14ac:dyDescent="0.25">
      <c r="A118" s="108">
        <v>201</v>
      </c>
      <c r="B118" s="108">
        <v>20110</v>
      </c>
      <c r="C118" s="109" t="s">
        <v>226</v>
      </c>
      <c r="D118" s="108">
        <v>22241</v>
      </c>
      <c r="E118" s="109" t="s">
        <v>21</v>
      </c>
      <c r="F118" s="108">
        <v>1020</v>
      </c>
      <c r="G118" s="109" t="s">
        <v>233</v>
      </c>
      <c r="H118" s="110">
        <v>349023</v>
      </c>
    </row>
    <row r="119" spans="1:10" x14ac:dyDescent="0.25">
      <c r="A119" s="108">
        <v>201</v>
      </c>
      <c r="B119" s="108">
        <v>20110</v>
      </c>
      <c r="C119" s="109" t="s">
        <v>226</v>
      </c>
      <c r="D119" s="108">
        <v>22241</v>
      </c>
      <c r="E119" s="109" t="s">
        <v>21</v>
      </c>
      <c r="F119" s="108">
        <v>1025</v>
      </c>
      <c r="G119" s="109" t="s">
        <v>234</v>
      </c>
      <c r="H119" s="110">
        <v>163996</v>
      </c>
    </row>
    <row r="120" spans="1:10" x14ac:dyDescent="0.25">
      <c r="A120" s="108">
        <v>201</v>
      </c>
      <c r="B120" s="108">
        <v>20110</v>
      </c>
      <c r="C120" s="109" t="s">
        <v>226</v>
      </c>
      <c r="D120" s="108">
        <v>22241</v>
      </c>
      <c r="E120" s="109" t="s">
        <v>21</v>
      </c>
      <c r="F120" s="108">
        <v>1026</v>
      </c>
      <c r="G120" s="109" t="s">
        <v>235</v>
      </c>
      <c r="H120" s="110">
        <v>1002321</v>
      </c>
    </row>
    <row r="121" spans="1:10" x14ac:dyDescent="0.25">
      <c r="A121" s="108">
        <v>201</v>
      </c>
      <c r="B121" s="108">
        <v>20110</v>
      </c>
      <c r="C121" s="109" t="s">
        <v>226</v>
      </c>
      <c r="D121" s="108">
        <v>22241</v>
      </c>
      <c r="E121" s="109" t="s">
        <v>21</v>
      </c>
      <c r="F121" s="108">
        <v>1030</v>
      </c>
      <c r="G121" s="109" t="s">
        <v>236</v>
      </c>
      <c r="H121" s="110">
        <v>29889</v>
      </c>
    </row>
    <row r="122" spans="1:10" x14ac:dyDescent="0.25">
      <c r="A122" s="108">
        <v>201</v>
      </c>
      <c r="B122" s="108">
        <v>20110</v>
      </c>
      <c r="C122" s="109" t="s">
        <v>226</v>
      </c>
      <c r="D122" s="108">
        <v>22241</v>
      </c>
      <c r="E122" s="109" t="s">
        <v>21</v>
      </c>
      <c r="F122" s="108">
        <v>1040</v>
      </c>
      <c r="G122" s="109" t="s">
        <v>228</v>
      </c>
      <c r="H122" s="110">
        <v>37035</v>
      </c>
    </row>
    <row r="123" spans="1:10" x14ac:dyDescent="0.25">
      <c r="A123" s="108">
        <v>201</v>
      </c>
      <c r="B123" s="108">
        <v>20110</v>
      </c>
      <c r="C123" s="109" t="s">
        <v>226</v>
      </c>
      <c r="D123" s="108">
        <v>22241</v>
      </c>
      <c r="E123" s="109" t="s">
        <v>21</v>
      </c>
      <c r="F123" s="108">
        <v>1050</v>
      </c>
      <c r="G123" s="109" t="s">
        <v>163</v>
      </c>
      <c r="H123" s="109">
        <v>811</v>
      </c>
    </row>
    <row r="124" spans="1:10" x14ac:dyDescent="0.25">
      <c r="A124" s="108">
        <v>201</v>
      </c>
      <c r="B124" s="108">
        <v>20110</v>
      </c>
      <c r="C124" s="109" t="s">
        <v>226</v>
      </c>
      <c r="D124" s="108">
        <v>22241</v>
      </c>
      <c r="E124" s="109" t="s">
        <v>21</v>
      </c>
      <c r="F124" s="108">
        <v>1051</v>
      </c>
      <c r="G124" s="109" t="s">
        <v>164</v>
      </c>
      <c r="H124" s="109">
        <v>-72</v>
      </c>
    </row>
    <row r="125" spans="1:10" x14ac:dyDescent="0.25">
      <c r="A125" s="103">
        <v>201</v>
      </c>
      <c r="B125" s="103">
        <v>20110</v>
      </c>
      <c r="C125" s="101" t="s">
        <v>226</v>
      </c>
      <c r="D125" s="103">
        <v>22241</v>
      </c>
      <c r="E125" s="101" t="s">
        <v>21</v>
      </c>
      <c r="F125" s="103">
        <v>1090</v>
      </c>
      <c r="G125" s="101" t="s">
        <v>151</v>
      </c>
      <c r="H125" s="102">
        <v>1667142</v>
      </c>
      <c r="J125" t="s">
        <v>225</v>
      </c>
    </row>
    <row r="126" spans="1:10" x14ac:dyDescent="0.25">
      <c r="A126" s="108">
        <v>201</v>
      </c>
      <c r="B126" s="108">
        <v>20110</v>
      </c>
      <c r="C126" s="109" t="s">
        <v>226</v>
      </c>
      <c r="D126" s="108">
        <v>22241</v>
      </c>
      <c r="E126" s="109" t="s">
        <v>21</v>
      </c>
      <c r="F126" s="108">
        <v>1099</v>
      </c>
      <c r="G126" s="109" t="s">
        <v>152</v>
      </c>
      <c r="H126" s="110">
        <v>1603421</v>
      </c>
    </row>
    <row r="127" spans="1:10" x14ac:dyDescent="0.25">
      <c r="A127" s="108">
        <v>201</v>
      </c>
      <c r="B127" s="108">
        <v>20110</v>
      </c>
      <c r="C127" s="109" t="s">
        <v>226</v>
      </c>
      <c r="D127" s="108">
        <v>22241</v>
      </c>
      <c r="E127" s="109" t="s">
        <v>21</v>
      </c>
      <c r="F127" s="108">
        <v>1100</v>
      </c>
      <c r="G127" s="109" t="s">
        <v>165</v>
      </c>
      <c r="H127" s="110">
        <v>27839</v>
      </c>
    </row>
    <row r="128" spans="1:10" x14ac:dyDescent="0.25">
      <c r="A128" s="108">
        <v>201</v>
      </c>
      <c r="B128" s="108">
        <v>20110</v>
      </c>
      <c r="C128" s="109" t="s">
        <v>226</v>
      </c>
      <c r="D128" s="108">
        <v>22241</v>
      </c>
      <c r="E128" s="109" t="s">
        <v>21</v>
      </c>
      <c r="F128" s="108">
        <v>1105</v>
      </c>
      <c r="G128" s="109" t="s">
        <v>167</v>
      </c>
      <c r="H128" s="110">
        <v>13411</v>
      </c>
    </row>
    <row r="129" spans="1:10" x14ac:dyDescent="0.25">
      <c r="A129" s="108">
        <v>201</v>
      </c>
      <c r="B129" s="108">
        <v>20110</v>
      </c>
      <c r="C129" s="109" t="s">
        <v>226</v>
      </c>
      <c r="D129" s="108">
        <v>22241</v>
      </c>
      <c r="E129" s="109" t="s">
        <v>21</v>
      </c>
      <c r="F129" s="108">
        <v>1115</v>
      </c>
      <c r="G129" s="109" t="s">
        <v>237</v>
      </c>
      <c r="H129" s="110">
        <v>326009</v>
      </c>
    </row>
    <row r="130" spans="1:10" x14ac:dyDescent="0.25">
      <c r="A130" s="108">
        <v>201</v>
      </c>
      <c r="B130" s="108">
        <v>20110</v>
      </c>
      <c r="C130" s="109" t="s">
        <v>226</v>
      </c>
      <c r="D130" s="108">
        <v>22241</v>
      </c>
      <c r="E130" s="109" t="s">
        <v>21</v>
      </c>
      <c r="F130" s="108">
        <v>1116</v>
      </c>
      <c r="G130" s="109" t="s">
        <v>169</v>
      </c>
      <c r="H130" s="110">
        <v>17195</v>
      </c>
    </row>
    <row r="131" spans="1:10" x14ac:dyDescent="0.25">
      <c r="A131" s="108">
        <v>201</v>
      </c>
      <c r="B131" s="108">
        <v>20110</v>
      </c>
      <c r="C131" s="109" t="s">
        <v>226</v>
      </c>
      <c r="D131" s="108">
        <v>22241</v>
      </c>
      <c r="E131" s="109" t="s">
        <v>21</v>
      </c>
      <c r="F131" s="108">
        <v>1120</v>
      </c>
      <c r="G131" s="109" t="s">
        <v>171</v>
      </c>
      <c r="H131" s="110">
        <v>29526</v>
      </c>
    </row>
    <row r="132" spans="1:10" x14ac:dyDescent="0.25">
      <c r="A132" s="108">
        <v>201</v>
      </c>
      <c r="B132" s="108">
        <v>20110</v>
      </c>
      <c r="C132" s="109" t="s">
        <v>226</v>
      </c>
      <c r="D132" s="108">
        <v>22241</v>
      </c>
      <c r="E132" s="109" t="s">
        <v>21</v>
      </c>
      <c r="F132" s="108">
        <v>1130</v>
      </c>
      <c r="G132" s="109" t="s">
        <v>173</v>
      </c>
      <c r="H132" s="110">
        <v>3981</v>
      </c>
    </row>
    <row r="133" spans="1:10" x14ac:dyDescent="0.25">
      <c r="A133" s="108">
        <v>201</v>
      </c>
      <c r="B133" s="108">
        <v>20110</v>
      </c>
      <c r="C133" s="109" t="s">
        <v>226</v>
      </c>
      <c r="D133" s="108">
        <v>22241</v>
      </c>
      <c r="E133" s="109" t="s">
        <v>21</v>
      </c>
      <c r="F133" s="108">
        <v>1140</v>
      </c>
      <c r="G133" s="109" t="s">
        <v>175</v>
      </c>
      <c r="H133" s="110">
        <v>2327</v>
      </c>
    </row>
    <row r="134" spans="1:10" x14ac:dyDescent="0.25">
      <c r="A134" s="108">
        <v>201</v>
      </c>
      <c r="B134" s="108">
        <v>20110</v>
      </c>
      <c r="C134" s="109" t="s">
        <v>226</v>
      </c>
      <c r="D134" s="108">
        <v>22241</v>
      </c>
      <c r="E134" s="109" t="s">
        <v>21</v>
      </c>
      <c r="F134" s="108">
        <v>1150</v>
      </c>
      <c r="G134" s="109" t="s">
        <v>177</v>
      </c>
      <c r="H134" s="110">
        <v>9061</v>
      </c>
    </row>
    <row r="135" spans="1:10" x14ac:dyDescent="0.25">
      <c r="A135" s="108">
        <v>201</v>
      </c>
      <c r="B135" s="108">
        <v>20110</v>
      </c>
      <c r="C135" s="109" t="s">
        <v>226</v>
      </c>
      <c r="D135" s="108">
        <v>22241</v>
      </c>
      <c r="E135" s="109" t="s">
        <v>21</v>
      </c>
      <c r="F135" s="108">
        <v>1160</v>
      </c>
      <c r="G135" s="109" t="s">
        <v>179</v>
      </c>
      <c r="H135" s="110">
        <v>1052</v>
      </c>
    </row>
    <row r="136" spans="1:10" x14ac:dyDescent="0.25">
      <c r="A136" s="108">
        <v>201</v>
      </c>
      <c r="B136" s="108">
        <v>20110</v>
      </c>
      <c r="C136" s="109" t="s">
        <v>226</v>
      </c>
      <c r="D136" s="108">
        <v>22241</v>
      </c>
      <c r="E136" s="109" t="s">
        <v>21</v>
      </c>
      <c r="F136" s="108">
        <v>1170</v>
      </c>
      <c r="G136" s="109" t="s">
        <v>181</v>
      </c>
      <c r="H136" s="110">
        <v>14388</v>
      </c>
    </row>
    <row r="137" spans="1:10" x14ac:dyDescent="0.25">
      <c r="A137" s="108">
        <v>201</v>
      </c>
      <c r="B137" s="108">
        <v>20110</v>
      </c>
      <c r="C137" s="109" t="s">
        <v>226</v>
      </c>
      <c r="D137" s="108">
        <v>22241</v>
      </c>
      <c r="E137" s="109" t="s">
        <v>21</v>
      </c>
      <c r="F137" s="108">
        <v>1190</v>
      </c>
      <c r="G137" s="109" t="s">
        <v>238</v>
      </c>
      <c r="H137" s="110">
        <v>1111</v>
      </c>
    </row>
    <row r="138" spans="1:10" x14ac:dyDescent="0.25">
      <c r="A138" s="108">
        <v>201</v>
      </c>
      <c r="B138" s="108">
        <v>20110</v>
      </c>
      <c r="C138" s="109" t="s">
        <v>226</v>
      </c>
      <c r="D138" s="108">
        <v>22241</v>
      </c>
      <c r="E138" s="109" t="s">
        <v>21</v>
      </c>
      <c r="F138" s="108">
        <v>1195</v>
      </c>
      <c r="G138" s="109" t="s">
        <v>184</v>
      </c>
      <c r="H138" s="110">
        <v>2275</v>
      </c>
    </row>
    <row r="139" spans="1:10" x14ac:dyDescent="0.25">
      <c r="A139" s="108">
        <v>201</v>
      </c>
      <c r="B139" s="108">
        <v>20110</v>
      </c>
      <c r="C139" s="109" t="s">
        <v>226</v>
      </c>
      <c r="D139" s="108">
        <v>22241</v>
      </c>
      <c r="E139" s="109" t="s">
        <v>21</v>
      </c>
      <c r="F139" s="108">
        <v>1200</v>
      </c>
      <c r="G139" s="109" t="s">
        <v>186</v>
      </c>
      <c r="H139" s="110">
        <v>126132</v>
      </c>
    </row>
    <row r="140" spans="1:10" x14ac:dyDescent="0.25">
      <c r="A140" s="108">
        <v>201</v>
      </c>
      <c r="B140" s="108">
        <v>20110</v>
      </c>
      <c r="C140" s="109" t="s">
        <v>226</v>
      </c>
      <c r="D140" s="108">
        <v>22241</v>
      </c>
      <c r="E140" s="109" t="s">
        <v>21</v>
      </c>
      <c r="F140" s="108">
        <v>1230</v>
      </c>
      <c r="G140" s="109" t="s">
        <v>218</v>
      </c>
      <c r="H140" s="110">
        <v>6570</v>
      </c>
    </row>
    <row r="141" spans="1:10" x14ac:dyDescent="0.25">
      <c r="A141" s="108">
        <v>201</v>
      </c>
      <c r="B141" s="108">
        <v>20110</v>
      </c>
      <c r="C141" s="109" t="s">
        <v>226</v>
      </c>
      <c r="D141" s="108">
        <v>22241</v>
      </c>
      <c r="E141" s="109" t="s">
        <v>21</v>
      </c>
      <c r="F141" s="108">
        <v>1370</v>
      </c>
      <c r="G141" s="109" t="s">
        <v>158</v>
      </c>
      <c r="H141" s="110">
        <v>3171</v>
      </c>
    </row>
    <row r="142" spans="1:10" x14ac:dyDescent="0.25">
      <c r="A142" s="108">
        <v>201</v>
      </c>
      <c r="B142" s="108">
        <v>20110</v>
      </c>
      <c r="C142" s="109" t="s">
        <v>226</v>
      </c>
      <c r="D142" s="108">
        <v>22241</v>
      </c>
      <c r="E142" s="109" t="s">
        <v>21</v>
      </c>
      <c r="F142" s="108">
        <v>1429</v>
      </c>
      <c r="G142" s="109" t="s">
        <v>193</v>
      </c>
      <c r="H142" s="110">
        <v>99927</v>
      </c>
    </row>
    <row r="143" spans="1:10" x14ac:dyDescent="0.25">
      <c r="A143" s="103">
        <v>201</v>
      </c>
      <c r="B143" s="103">
        <v>20110</v>
      </c>
      <c r="C143" s="101" t="s">
        <v>226</v>
      </c>
      <c r="D143" s="103">
        <v>22241</v>
      </c>
      <c r="E143" s="101" t="s">
        <v>21</v>
      </c>
      <c r="F143" s="103">
        <v>1550</v>
      </c>
      <c r="G143" s="101" t="s">
        <v>195</v>
      </c>
      <c r="H143" s="102">
        <v>48313</v>
      </c>
      <c r="J143" t="s">
        <v>244</v>
      </c>
    </row>
    <row r="144" spans="1:10" x14ac:dyDescent="0.25">
      <c r="A144" s="108">
        <v>201</v>
      </c>
      <c r="B144" s="108">
        <v>20110</v>
      </c>
      <c r="C144" s="109" t="s">
        <v>226</v>
      </c>
      <c r="D144" s="108">
        <v>22241</v>
      </c>
      <c r="E144" s="109" t="s">
        <v>21</v>
      </c>
      <c r="F144" s="108">
        <v>1600</v>
      </c>
      <c r="G144" s="109" t="s">
        <v>231</v>
      </c>
      <c r="H144" s="110">
        <v>-1506679</v>
      </c>
    </row>
    <row r="145" spans="1:10" x14ac:dyDescent="0.25">
      <c r="A145" s="108">
        <v>201</v>
      </c>
      <c r="B145" s="108">
        <v>20110</v>
      </c>
      <c r="C145" s="109" t="s">
        <v>226</v>
      </c>
      <c r="D145" s="108">
        <v>22241</v>
      </c>
      <c r="E145" s="109" t="s">
        <v>21</v>
      </c>
      <c r="F145" s="108">
        <v>1700</v>
      </c>
      <c r="G145" s="109" t="s">
        <v>197</v>
      </c>
      <c r="H145" s="110">
        <v>-120000</v>
      </c>
    </row>
    <row r="146" spans="1:10" x14ac:dyDescent="0.25">
      <c r="A146" s="108">
        <v>201</v>
      </c>
      <c r="B146" s="108">
        <v>20110</v>
      </c>
      <c r="C146" s="109" t="s">
        <v>226</v>
      </c>
      <c r="D146" s="108">
        <v>22241</v>
      </c>
      <c r="E146" s="109" t="s">
        <v>21</v>
      </c>
      <c r="F146" s="108">
        <v>1710</v>
      </c>
      <c r="G146" s="109" t="s">
        <v>154</v>
      </c>
      <c r="H146" s="110">
        <v>-1166131</v>
      </c>
    </row>
    <row r="147" spans="1:10" x14ac:dyDescent="0.25">
      <c r="A147" s="108">
        <v>201</v>
      </c>
      <c r="B147" s="108">
        <v>20110</v>
      </c>
      <c r="C147" s="109" t="s">
        <v>226</v>
      </c>
      <c r="D147" s="108">
        <v>22241</v>
      </c>
      <c r="E147" s="109" t="s">
        <v>21</v>
      </c>
      <c r="F147" s="108">
        <v>1711</v>
      </c>
      <c r="G147" s="109" t="s">
        <v>200</v>
      </c>
      <c r="H147" s="110">
        <v>-427795</v>
      </c>
    </row>
    <row r="148" spans="1:10" x14ac:dyDescent="0.25">
      <c r="A148" s="108">
        <v>201</v>
      </c>
      <c r="B148" s="108">
        <v>20110</v>
      </c>
      <c r="C148" s="109" t="s">
        <v>226</v>
      </c>
      <c r="D148" s="108">
        <v>22241</v>
      </c>
      <c r="E148" s="109" t="s">
        <v>21</v>
      </c>
      <c r="F148" s="108">
        <v>1729</v>
      </c>
      <c r="G148" s="109" t="s">
        <v>202</v>
      </c>
      <c r="H148" s="110">
        <v>-99927</v>
      </c>
    </row>
    <row r="149" spans="1:10" x14ac:dyDescent="0.25">
      <c r="A149" s="103">
        <v>201</v>
      </c>
      <c r="B149" s="103">
        <v>20110</v>
      </c>
      <c r="C149" s="101" t="s">
        <v>226</v>
      </c>
      <c r="D149" s="103">
        <v>22241</v>
      </c>
      <c r="E149" s="101" t="s">
        <v>21</v>
      </c>
      <c r="F149" s="103">
        <v>1950</v>
      </c>
      <c r="G149" s="101" t="s">
        <v>210</v>
      </c>
      <c r="H149" s="102">
        <v>-5000</v>
      </c>
      <c r="J149" t="s">
        <v>242</v>
      </c>
    </row>
    <row r="150" spans="1:10" x14ac:dyDescent="0.25">
      <c r="A150" s="103"/>
      <c r="B150" s="103"/>
      <c r="C150" s="101"/>
      <c r="D150" s="103"/>
      <c r="E150" s="101"/>
      <c r="F150" s="103"/>
      <c r="G150" s="101"/>
      <c r="H150" s="102"/>
    </row>
    <row r="151" spans="1:10" x14ac:dyDescent="0.25">
      <c r="A151" s="108">
        <v>201</v>
      </c>
      <c r="B151" s="108">
        <v>20110</v>
      </c>
      <c r="C151" s="109" t="s">
        <v>226</v>
      </c>
      <c r="D151" s="108">
        <v>22242</v>
      </c>
      <c r="E151" s="109" t="s">
        <v>19</v>
      </c>
      <c r="F151" s="108">
        <v>1010</v>
      </c>
      <c r="G151" s="109" t="s">
        <v>150</v>
      </c>
      <c r="H151" s="110">
        <v>8718646</v>
      </c>
    </row>
    <row r="152" spans="1:10" x14ac:dyDescent="0.25">
      <c r="A152" s="108">
        <v>201</v>
      </c>
      <c r="B152" s="108">
        <v>20110</v>
      </c>
      <c r="C152" s="109" t="s">
        <v>226</v>
      </c>
      <c r="D152" s="108">
        <v>22242</v>
      </c>
      <c r="E152" s="109" t="s">
        <v>19</v>
      </c>
      <c r="F152" s="108">
        <v>1015</v>
      </c>
      <c r="G152" s="109" t="s">
        <v>161</v>
      </c>
      <c r="H152" s="110">
        <v>110854</v>
      </c>
    </row>
    <row r="153" spans="1:10" x14ac:dyDescent="0.25">
      <c r="A153" s="108">
        <v>201</v>
      </c>
      <c r="B153" s="108">
        <v>20110</v>
      </c>
      <c r="C153" s="109" t="s">
        <v>226</v>
      </c>
      <c r="D153" s="108">
        <v>22242</v>
      </c>
      <c r="E153" s="109" t="s">
        <v>19</v>
      </c>
      <c r="F153" s="108">
        <v>1025</v>
      </c>
      <c r="G153" s="109" t="s">
        <v>234</v>
      </c>
      <c r="H153" s="110">
        <v>56702</v>
      </c>
    </row>
    <row r="154" spans="1:10" x14ac:dyDescent="0.25">
      <c r="A154" s="108">
        <v>201</v>
      </c>
      <c r="B154" s="108">
        <v>20110</v>
      </c>
      <c r="C154" s="109" t="s">
        <v>226</v>
      </c>
      <c r="D154" s="108">
        <v>22242</v>
      </c>
      <c r="E154" s="109" t="s">
        <v>19</v>
      </c>
      <c r="F154" s="108">
        <v>1026</v>
      </c>
      <c r="G154" s="109" t="s">
        <v>235</v>
      </c>
      <c r="H154" s="110">
        <v>181619</v>
      </c>
    </row>
    <row r="155" spans="1:10" x14ac:dyDescent="0.25">
      <c r="A155" s="108">
        <v>201</v>
      </c>
      <c r="B155" s="108">
        <v>20110</v>
      </c>
      <c r="C155" s="109" t="s">
        <v>226</v>
      </c>
      <c r="D155" s="108">
        <v>22242</v>
      </c>
      <c r="E155" s="109" t="s">
        <v>19</v>
      </c>
      <c r="F155" s="108">
        <v>1030</v>
      </c>
      <c r="G155" s="109" t="s">
        <v>236</v>
      </c>
      <c r="H155" s="110">
        <v>39513</v>
      </c>
    </row>
    <row r="156" spans="1:10" x14ac:dyDescent="0.25">
      <c r="A156" s="108">
        <v>201</v>
      </c>
      <c r="B156" s="108">
        <v>20110</v>
      </c>
      <c r="C156" s="109" t="s">
        <v>226</v>
      </c>
      <c r="D156" s="108">
        <v>22242</v>
      </c>
      <c r="E156" s="109" t="s">
        <v>19</v>
      </c>
      <c r="F156" s="108">
        <v>1040</v>
      </c>
      <c r="G156" s="109" t="s">
        <v>228</v>
      </c>
      <c r="H156" s="110">
        <v>69472</v>
      </c>
    </row>
    <row r="157" spans="1:10" x14ac:dyDescent="0.25">
      <c r="A157" s="108">
        <v>201</v>
      </c>
      <c r="B157" s="108">
        <v>20110</v>
      </c>
      <c r="C157" s="109" t="s">
        <v>226</v>
      </c>
      <c r="D157" s="108">
        <v>22242</v>
      </c>
      <c r="E157" s="109" t="s">
        <v>19</v>
      </c>
      <c r="F157" s="108">
        <v>1050</v>
      </c>
      <c r="G157" s="109" t="s">
        <v>163</v>
      </c>
      <c r="H157" s="110">
        <v>4185</v>
      </c>
    </row>
    <row r="158" spans="1:10" x14ac:dyDescent="0.25">
      <c r="A158" s="103">
        <v>201</v>
      </c>
      <c r="B158" s="103">
        <v>20110</v>
      </c>
      <c r="C158" s="101" t="s">
        <v>226</v>
      </c>
      <c r="D158" s="103">
        <v>22242</v>
      </c>
      <c r="E158" s="101" t="s">
        <v>19</v>
      </c>
      <c r="F158" s="103">
        <v>1090</v>
      </c>
      <c r="G158" s="101" t="s">
        <v>151</v>
      </c>
      <c r="H158" s="102">
        <v>1333300</v>
      </c>
      <c r="J158" t="s">
        <v>225</v>
      </c>
    </row>
    <row r="159" spans="1:10" x14ac:dyDescent="0.25">
      <c r="A159" s="103">
        <v>201</v>
      </c>
      <c r="B159" s="103">
        <v>20110</v>
      </c>
      <c r="C159" s="101" t="s">
        <v>226</v>
      </c>
      <c r="D159" s="103">
        <v>22242</v>
      </c>
      <c r="E159" s="101" t="s">
        <v>19</v>
      </c>
      <c r="F159" s="103">
        <v>1096</v>
      </c>
      <c r="G159" s="101" t="s">
        <v>245</v>
      </c>
      <c r="H159" s="102">
        <v>1368</v>
      </c>
    </row>
    <row r="160" spans="1:10" x14ac:dyDescent="0.25">
      <c r="A160" s="108">
        <v>201</v>
      </c>
      <c r="B160" s="108">
        <v>20110</v>
      </c>
      <c r="C160" s="109" t="s">
        <v>226</v>
      </c>
      <c r="D160" s="108">
        <v>22242</v>
      </c>
      <c r="E160" s="109" t="s">
        <v>19</v>
      </c>
      <c r="F160" s="108">
        <v>1099</v>
      </c>
      <c r="G160" s="109" t="s">
        <v>152</v>
      </c>
      <c r="H160" s="110">
        <v>1414915</v>
      </c>
    </row>
    <row r="161" spans="1:8" x14ac:dyDescent="0.25">
      <c r="A161" s="108">
        <v>201</v>
      </c>
      <c r="B161" s="108">
        <v>20110</v>
      </c>
      <c r="C161" s="109" t="s">
        <v>226</v>
      </c>
      <c r="D161" s="108">
        <v>22242</v>
      </c>
      <c r="E161" s="109" t="s">
        <v>19</v>
      </c>
      <c r="F161" s="108">
        <v>1100</v>
      </c>
      <c r="G161" s="109" t="s">
        <v>165</v>
      </c>
      <c r="H161" s="110">
        <v>55463</v>
      </c>
    </row>
    <row r="162" spans="1:8" x14ac:dyDescent="0.25">
      <c r="A162" s="108">
        <v>201</v>
      </c>
      <c r="B162" s="108">
        <v>20110</v>
      </c>
      <c r="C162" s="109" t="s">
        <v>226</v>
      </c>
      <c r="D162" s="108">
        <v>22242</v>
      </c>
      <c r="E162" s="109" t="s">
        <v>19</v>
      </c>
      <c r="F162" s="108">
        <v>1105</v>
      </c>
      <c r="G162" s="109" t="s">
        <v>167</v>
      </c>
      <c r="H162" s="110">
        <v>33432</v>
      </c>
    </row>
    <row r="163" spans="1:8" x14ac:dyDescent="0.25">
      <c r="A163" s="108">
        <v>201</v>
      </c>
      <c r="B163" s="108">
        <v>20110</v>
      </c>
      <c r="C163" s="109" t="s">
        <v>226</v>
      </c>
      <c r="D163" s="108">
        <v>22242</v>
      </c>
      <c r="E163" s="109" t="s">
        <v>19</v>
      </c>
      <c r="F163" s="108">
        <v>1110</v>
      </c>
      <c r="G163" s="109" t="s">
        <v>221</v>
      </c>
      <c r="H163" s="110">
        <v>1378</v>
      </c>
    </row>
    <row r="164" spans="1:8" x14ac:dyDescent="0.25">
      <c r="A164" s="108">
        <v>201</v>
      </c>
      <c r="B164" s="108">
        <v>20110</v>
      </c>
      <c r="C164" s="109" t="s">
        <v>226</v>
      </c>
      <c r="D164" s="108">
        <v>22242</v>
      </c>
      <c r="E164" s="109" t="s">
        <v>19</v>
      </c>
      <c r="F164" s="108">
        <v>1115</v>
      </c>
      <c r="G164" s="109" t="s">
        <v>237</v>
      </c>
      <c r="H164" s="110">
        <v>328221</v>
      </c>
    </row>
    <row r="165" spans="1:8" x14ac:dyDescent="0.25">
      <c r="A165" s="108">
        <v>201</v>
      </c>
      <c r="B165" s="108">
        <v>20110</v>
      </c>
      <c r="C165" s="109" t="s">
        <v>226</v>
      </c>
      <c r="D165" s="108">
        <v>22242</v>
      </c>
      <c r="E165" s="109" t="s">
        <v>19</v>
      </c>
      <c r="F165" s="108">
        <v>1116</v>
      </c>
      <c r="G165" s="109" t="s">
        <v>169</v>
      </c>
      <c r="H165" s="110">
        <v>17140</v>
      </c>
    </row>
    <row r="166" spans="1:8" x14ac:dyDescent="0.25">
      <c r="A166" s="108">
        <v>201</v>
      </c>
      <c r="B166" s="108">
        <v>20110</v>
      </c>
      <c r="C166" s="109" t="s">
        <v>226</v>
      </c>
      <c r="D166" s="108">
        <v>22242</v>
      </c>
      <c r="E166" s="109" t="s">
        <v>19</v>
      </c>
      <c r="F166" s="108">
        <v>1120</v>
      </c>
      <c r="G166" s="109" t="s">
        <v>171</v>
      </c>
      <c r="H166" s="110">
        <v>76815</v>
      </c>
    </row>
    <row r="167" spans="1:8" x14ac:dyDescent="0.25">
      <c r="A167" s="108">
        <v>201</v>
      </c>
      <c r="B167" s="108">
        <v>20110</v>
      </c>
      <c r="C167" s="109" t="s">
        <v>226</v>
      </c>
      <c r="D167" s="108">
        <v>22242</v>
      </c>
      <c r="E167" s="109" t="s">
        <v>19</v>
      </c>
      <c r="F167" s="108">
        <v>1130</v>
      </c>
      <c r="G167" s="109" t="s">
        <v>173</v>
      </c>
      <c r="H167" s="110">
        <v>6238</v>
      </c>
    </row>
    <row r="168" spans="1:8" x14ac:dyDescent="0.25">
      <c r="A168" s="108">
        <v>201</v>
      </c>
      <c r="B168" s="108">
        <v>20110</v>
      </c>
      <c r="C168" s="109" t="s">
        <v>226</v>
      </c>
      <c r="D168" s="108">
        <v>22242</v>
      </c>
      <c r="E168" s="109" t="s">
        <v>19</v>
      </c>
      <c r="F168" s="108">
        <v>1140</v>
      </c>
      <c r="G168" s="109" t="s">
        <v>175</v>
      </c>
      <c r="H168" s="109">
        <v>600</v>
      </c>
    </row>
    <row r="169" spans="1:8" x14ac:dyDescent="0.25">
      <c r="A169" s="108">
        <v>201</v>
      </c>
      <c r="B169" s="108">
        <v>20110</v>
      </c>
      <c r="C169" s="109" t="s">
        <v>226</v>
      </c>
      <c r="D169" s="108">
        <v>22242</v>
      </c>
      <c r="E169" s="109" t="s">
        <v>19</v>
      </c>
      <c r="F169" s="108">
        <v>1150</v>
      </c>
      <c r="G169" s="109" t="s">
        <v>177</v>
      </c>
      <c r="H169" s="110">
        <v>45435</v>
      </c>
    </row>
    <row r="170" spans="1:8" x14ac:dyDescent="0.25">
      <c r="A170" s="108">
        <v>201</v>
      </c>
      <c r="B170" s="108">
        <v>20110</v>
      </c>
      <c r="C170" s="109" t="s">
        <v>226</v>
      </c>
      <c r="D170" s="108">
        <v>22242</v>
      </c>
      <c r="E170" s="109" t="s">
        <v>19</v>
      </c>
      <c r="F170" s="108">
        <v>1160</v>
      </c>
      <c r="G170" s="109" t="s">
        <v>179</v>
      </c>
      <c r="H170" s="110">
        <v>9766</v>
      </c>
    </row>
    <row r="171" spans="1:8" x14ac:dyDescent="0.25">
      <c r="A171" s="108">
        <v>201</v>
      </c>
      <c r="B171" s="108">
        <v>20110</v>
      </c>
      <c r="C171" s="109" t="s">
        <v>226</v>
      </c>
      <c r="D171" s="108">
        <v>22242</v>
      </c>
      <c r="E171" s="109" t="s">
        <v>19</v>
      </c>
      <c r="F171" s="108">
        <v>1170</v>
      </c>
      <c r="G171" s="109" t="s">
        <v>181</v>
      </c>
      <c r="H171" s="110">
        <v>11498</v>
      </c>
    </row>
    <row r="172" spans="1:8" x14ac:dyDescent="0.25">
      <c r="A172" s="108">
        <v>201</v>
      </c>
      <c r="B172" s="108">
        <v>20110</v>
      </c>
      <c r="C172" s="109" t="s">
        <v>226</v>
      </c>
      <c r="D172" s="108">
        <v>22242</v>
      </c>
      <c r="E172" s="109" t="s">
        <v>19</v>
      </c>
      <c r="F172" s="108">
        <v>1190</v>
      </c>
      <c r="G172" s="109" t="s">
        <v>238</v>
      </c>
      <c r="H172" s="110">
        <v>1111</v>
      </c>
    </row>
    <row r="173" spans="1:8" x14ac:dyDescent="0.25">
      <c r="A173" s="108">
        <v>201</v>
      </c>
      <c r="B173" s="108">
        <v>20110</v>
      </c>
      <c r="C173" s="109" t="s">
        <v>226</v>
      </c>
      <c r="D173" s="108">
        <v>22242</v>
      </c>
      <c r="E173" s="109" t="s">
        <v>19</v>
      </c>
      <c r="F173" s="108">
        <v>1195</v>
      </c>
      <c r="G173" s="109" t="s">
        <v>184</v>
      </c>
      <c r="H173" s="110">
        <v>34538</v>
      </c>
    </row>
    <row r="174" spans="1:8" x14ac:dyDescent="0.25">
      <c r="A174" s="108">
        <v>201</v>
      </c>
      <c r="B174" s="108">
        <v>20110</v>
      </c>
      <c r="C174" s="109" t="s">
        <v>226</v>
      </c>
      <c r="D174" s="108">
        <v>22242</v>
      </c>
      <c r="E174" s="109" t="s">
        <v>19</v>
      </c>
      <c r="F174" s="108">
        <v>1200</v>
      </c>
      <c r="G174" s="109" t="s">
        <v>186</v>
      </c>
      <c r="H174" s="110">
        <v>42873</v>
      </c>
    </row>
    <row r="175" spans="1:8" x14ac:dyDescent="0.25">
      <c r="A175" s="108">
        <v>201</v>
      </c>
      <c r="B175" s="108">
        <v>20110</v>
      </c>
      <c r="C175" s="109" t="s">
        <v>226</v>
      </c>
      <c r="D175" s="108">
        <v>22242</v>
      </c>
      <c r="E175" s="109" t="s">
        <v>19</v>
      </c>
      <c r="F175" s="108">
        <v>1220</v>
      </c>
      <c r="G175" s="109" t="s">
        <v>239</v>
      </c>
      <c r="H175" s="110">
        <v>11041</v>
      </c>
    </row>
    <row r="176" spans="1:8" x14ac:dyDescent="0.25">
      <c r="A176" s="108">
        <v>201</v>
      </c>
      <c r="B176" s="108">
        <v>20110</v>
      </c>
      <c r="C176" s="109" t="s">
        <v>226</v>
      </c>
      <c r="D176" s="108">
        <v>22242</v>
      </c>
      <c r="E176" s="109" t="s">
        <v>19</v>
      </c>
      <c r="F176" s="108">
        <v>1230</v>
      </c>
      <c r="G176" s="109" t="s">
        <v>218</v>
      </c>
      <c r="H176" s="110">
        <v>1024</v>
      </c>
    </row>
    <row r="177" spans="1:10" x14ac:dyDescent="0.25">
      <c r="A177" s="108">
        <v>201</v>
      </c>
      <c r="B177" s="108">
        <v>20110</v>
      </c>
      <c r="C177" s="109" t="s">
        <v>226</v>
      </c>
      <c r="D177" s="108">
        <v>22242</v>
      </c>
      <c r="E177" s="109" t="s">
        <v>19</v>
      </c>
      <c r="F177" s="108">
        <v>1240</v>
      </c>
      <c r="G177" s="109" t="s">
        <v>246</v>
      </c>
      <c r="H177" s="110">
        <v>2894</v>
      </c>
    </row>
    <row r="178" spans="1:10" x14ac:dyDescent="0.25">
      <c r="A178" s="108">
        <v>201</v>
      </c>
      <c r="B178" s="108">
        <v>20110</v>
      </c>
      <c r="C178" s="109" t="s">
        <v>226</v>
      </c>
      <c r="D178" s="108">
        <v>22242</v>
      </c>
      <c r="E178" s="109" t="s">
        <v>19</v>
      </c>
      <c r="F178" s="108">
        <v>1370</v>
      </c>
      <c r="G178" s="109" t="s">
        <v>158</v>
      </c>
      <c r="H178" s="110">
        <v>21379</v>
      </c>
    </row>
    <row r="179" spans="1:10" x14ac:dyDescent="0.25">
      <c r="A179" s="108">
        <v>201</v>
      </c>
      <c r="B179" s="108">
        <v>20110</v>
      </c>
      <c r="C179" s="109" t="s">
        <v>226</v>
      </c>
      <c r="D179" s="108">
        <v>22242</v>
      </c>
      <c r="E179" s="109" t="s">
        <v>19</v>
      </c>
      <c r="F179" s="108">
        <v>1429</v>
      </c>
      <c r="G179" s="109" t="s">
        <v>193</v>
      </c>
      <c r="H179" s="110">
        <v>120600</v>
      </c>
    </row>
    <row r="180" spans="1:10" x14ac:dyDescent="0.25">
      <c r="A180" s="103">
        <v>201</v>
      </c>
      <c r="B180" s="103">
        <v>20110</v>
      </c>
      <c r="C180" s="101" t="s">
        <v>226</v>
      </c>
      <c r="D180" s="103">
        <v>22242</v>
      </c>
      <c r="E180" s="101" t="s">
        <v>19</v>
      </c>
      <c r="F180" s="103">
        <v>1550</v>
      </c>
      <c r="G180" s="101" t="s">
        <v>195</v>
      </c>
      <c r="H180" s="102">
        <v>26043</v>
      </c>
      <c r="J180" t="s">
        <v>247</v>
      </c>
    </row>
    <row r="181" spans="1:10" x14ac:dyDescent="0.25">
      <c r="A181" s="108">
        <v>201</v>
      </c>
      <c r="B181" s="108">
        <v>20110</v>
      </c>
      <c r="C181" s="109" t="s">
        <v>226</v>
      </c>
      <c r="D181" s="108">
        <v>22242</v>
      </c>
      <c r="E181" s="109" t="s">
        <v>19</v>
      </c>
      <c r="F181" s="108">
        <v>1600</v>
      </c>
      <c r="G181" s="109" t="s">
        <v>231</v>
      </c>
      <c r="H181" s="110">
        <v>-1422276</v>
      </c>
    </row>
    <row r="182" spans="1:10" x14ac:dyDescent="0.25">
      <c r="A182" s="108">
        <v>201</v>
      </c>
      <c r="B182" s="108">
        <v>20110</v>
      </c>
      <c r="C182" s="109" t="s">
        <v>226</v>
      </c>
      <c r="D182" s="108">
        <v>22242</v>
      </c>
      <c r="E182" s="109" t="s">
        <v>19</v>
      </c>
      <c r="F182" s="108">
        <v>1700</v>
      </c>
      <c r="G182" s="109" t="s">
        <v>197</v>
      </c>
      <c r="H182" s="110">
        <v>-141300</v>
      </c>
    </row>
    <row r="183" spans="1:10" x14ac:dyDescent="0.25">
      <c r="A183" s="108">
        <v>201</v>
      </c>
      <c r="B183" s="108">
        <v>20110</v>
      </c>
      <c r="C183" s="109" t="s">
        <v>226</v>
      </c>
      <c r="D183" s="108">
        <v>22242</v>
      </c>
      <c r="E183" s="109" t="s">
        <v>19</v>
      </c>
      <c r="F183" s="108">
        <v>1710</v>
      </c>
      <c r="G183" s="109" t="s">
        <v>154</v>
      </c>
      <c r="H183" s="110">
        <v>-241458</v>
      </c>
    </row>
    <row r="184" spans="1:10" x14ac:dyDescent="0.25">
      <c r="A184" s="108">
        <v>201</v>
      </c>
      <c r="B184" s="108">
        <v>20110</v>
      </c>
      <c r="C184" s="109" t="s">
        <v>226</v>
      </c>
      <c r="D184" s="108">
        <v>22242</v>
      </c>
      <c r="E184" s="109" t="s">
        <v>19</v>
      </c>
      <c r="F184" s="108">
        <v>1711</v>
      </c>
      <c r="G184" s="109" t="s">
        <v>200</v>
      </c>
      <c r="H184" s="110">
        <v>-118518</v>
      </c>
    </row>
    <row r="185" spans="1:10" x14ac:dyDescent="0.25">
      <c r="A185" s="108">
        <v>201</v>
      </c>
      <c r="B185" s="108">
        <v>20110</v>
      </c>
      <c r="C185" s="109" t="s">
        <v>226</v>
      </c>
      <c r="D185" s="108">
        <v>22242</v>
      </c>
      <c r="E185" s="109" t="s">
        <v>19</v>
      </c>
      <c r="F185" s="108">
        <v>1729</v>
      </c>
      <c r="G185" s="109" t="s">
        <v>202</v>
      </c>
      <c r="H185" s="110">
        <v>-120600</v>
      </c>
    </row>
    <row r="186" spans="1:10" x14ac:dyDescent="0.25">
      <c r="A186" s="108">
        <v>201</v>
      </c>
      <c r="B186" s="108">
        <v>20110</v>
      </c>
      <c r="C186" s="109" t="s">
        <v>226</v>
      </c>
      <c r="D186" s="108">
        <v>22242</v>
      </c>
      <c r="E186" s="109" t="s">
        <v>19</v>
      </c>
      <c r="F186" s="108">
        <v>1730</v>
      </c>
      <c r="G186" s="109" t="s">
        <v>204</v>
      </c>
      <c r="H186" s="110">
        <v>-17200</v>
      </c>
    </row>
    <row r="187" spans="1:10" x14ac:dyDescent="0.25">
      <c r="A187" s="103"/>
      <c r="B187" s="103"/>
      <c r="C187" s="101"/>
      <c r="D187" s="103"/>
      <c r="E187" s="101"/>
      <c r="F187" s="103"/>
      <c r="G187" s="101"/>
      <c r="H187" s="102"/>
    </row>
    <row r="188" spans="1:10" x14ac:dyDescent="0.25">
      <c r="A188" s="108">
        <v>201</v>
      </c>
      <c r="B188" s="108">
        <v>20110</v>
      </c>
      <c r="C188" s="109" t="s">
        <v>226</v>
      </c>
      <c r="D188" s="108">
        <v>22245</v>
      </c>
      <c r="E188" s="109" t="s">
        <v>22</v>
      </c>
      <c r="F188" s="108">
        <v>1010</v>
      </c>
      <c r="G188" s="109" t="s">
        <v>150</v>
      </c>
      <c r="H188" s="110">
        <v>7496379</v>
      </c>
    </row>
    <row r="189" spans="1:10" x14ac:dyDescent="0.25">
      <c r="A189" s="108">
        <v>201</v>
      </c>
      <c r="B189" s="108">
        <v>20110</v>
      </c>
      <c r="C189" s="109" t="s">
        <v>226</v>
      </c>
      <c r="D189" s="108">
        <v>22245</v>
      </c>
      <c r="E189" s="109" t="s">
        <v>22</v>
      </c>
      <c r="F189" s="108">
        <v>1013</v>
      </c>
      <c r="G189" s="109" t="s">
        <v>243</v>
      </c>
      <c r="H189" s="109">
        <v>54</v>
      </c>
    </row>
    <row r="190" spans="1:10" x14ac:dyDescent="0.25">
      <c r="A190" s="108">
        <v>201</v>
      </c>
      <c r="B190" s="108">
        <v>20110</v>
      </c>
      <c r="C190" s="109" t="s">
        <v>226</v>
      </c>
      <c r="D190" s="108">
        <v>22245</v>
      </c>
      <c r="E190" s="109" t="s">
        <v>22</v>
      </c>
      <c r="F190" s="108">
        <v>1015</v>
      </c>
      <c r="G190" s="109" t="s">
        <v>161</v>
      </c>
      <c r="H190" s="110">
        <v>-60893</v>
      </c>
    </row>
    <row r="191" spans="1:10" x14ac:dyDescent="0.25">
      <c r="A191" s="108">
        <v>201</v>
      </c>
      <c r="B191" s="108">
        <v>20110</v>
      </c>
      <c r="C191" s="109" t="s">
        <v>226</v>
      </c>
      <c r="D191" s="108">
        <v>22245</v>
      </c>
      <c r="E191" s="109" t="s">
        <v>22</v>
      </c>
      <c r="F191" s="108">
        <v>1020</v>
      </c>
      <c r="G191" s="109" t="s">
        <v>233</v>
      </c>
      <c r="H191" s="110">
        <v>28378</v>
      </c>
    </row>
    <row r="192" spans="1:10" x14ac:dyDescent="0.25">
      <c r="A192" s="108">
        <v>201</v>
      </c>
      <c r="B192" s="108">
        <v>20110</v>
      </c>
      <c r="C192" s="109" t="s">
        <v>226</v>
      </c>
      <c r="D192" s="108">
        <v>22245</v>
      </c>
      <c r="E192" s="109" t="s">
        <v>22</v>
      </c>
      <c r="F192" s="108">
        <v>1025</v>
      </c>
      <c r="G192" s="109" t="s">
        <v>234</v>
      </c>
      <c r="H192" s="110">
        <v>44690</v>
      </c>
    </row>
    <row r="193" spans="1:10" x14ac:dyDescent="0.25">
      <c r="A193" s="108">
        <v>201</v>
      </c>
      <c r="B193" s="108">
        <v>20110</v>
      </c>
      <c r="C193" s="109" t="s">
        <v>226</v>
      </c>
      <c r="D193" s="108">
        <v>22245</v>
      </c>
      <c r="E193" s="109" t="s">
        <v>22</v>
      </c>
      <c r="F193" s="108">
        <v>1026</v>
      </c>
      <c r="G193" s="109" t="s">
        <v>235</v>
      </c>
      <c r="H193" s="110">
        <v>464614</v>
      </c>
    </row>
    <row r="194" spans="1:10" x14ac:dyDescent="0.25">
      <c r="A194" s="108">
        <v>201</v>
      </c>
      <c r="B194" s="108">
        <v>20110</v>
      </c>
      <c r="C194" s="109" t="s">
        <v>226</v>
      </c>
      <c r="D194" s="108">
        <v>22245</v>
      </c>
      <c r="E194" s="109" t="s">
        <v>22</v>
      </c>
      <c r="F194" s="108">
        <v>1030</v>
      </c>
      <c r="G194" s="109" t="s">
        <v>236</v>
      </c>
      <c r="H194" s="110">
        <v>10979</v>
      </c>
    </row>
    <row r="195" spans="1:10" x14ac:dyDescent="0.25">
      <c r="A195" s="108">
        <v>201</v>
      </c>
      <c r="B195" s="108">
        <v>20110</v>
      </c>
      <c r="C195" s="109" t="s">
        <v>226</v>
      </c>
      <c r="D195" s="108">
        <v>22245</v>
      </c>
      <c r="E195" s="109" t="s">
        <v>22</v>
      </c>
      <c r="F195" s="108">
        <v>1040</v>
      </c>
      <c r="G195" s="109" t="s">
        <v>228</v>
      </c>
      <c r="H195" s="110">
        <v>32051</v>
      </c>
    </row>
    <row r="196" spans="1:10" x14ac:dyDescent="0.25">
      <c r="A196" s="108">
        <v>201</v>
      </c>
      <c r="B196" s="108">
        <v>20110</v>
      </c>
      <c r="C196" s="109" t="s">
        <v>226</v>
      </c>
      <c r="D196" s="108">
        <v>22245</v>
      </c>
      <c r="E196" s="109" t="s">
        <v>22</v>
      </c>
      <c r="F196" s="108">
        <v>1050</v>
      </c>
      <c r="G196" s="109" t="s">
        <v>163</v>
      </c>
      <c r="H196" s="110">
        <v>1747</v>
      </c>
    </row>
    <row r="197" spans="1:10" x14ac:dyDescent="0.25">
      <c r="A197" s="103">
        <v>201</v>
      </c>
      <c r="B197" s="103">
        <v>20110</v>
      </c>
      <c r="C197" s="101" t="s">
        <v>226</v>
      </c>
      <c r="D197" s="103">
        <v>22245</v>
      </c>
      <c r="E197" s="101" t="s">
        <v>22</v>
      </c>
      <c r="F197" s="103">
        <v>1090</v>
      </c>
      <c r="G197" s="101" t="s">
        <v>151</v>
      </c>
      <c r="H197" s="102">
        <v>1189311</v>
      </c>
      <c r="J197" t="s">
        <v>225</v>
      </c>
    </row>
    <row r="198" spans="1:10" x14ac:dyDescent="0.25">
      <c r="A198" s="108">
        <v>201</v>
      </c>
      <c r="B198" s="108">
        <v>20110</v>
      </c>
      <c r="C198" s="109" t="s">
        <v>226</v>
      </c>
      <c r="D198" s="108">
        <v>22245</v>
      </c>
      <c r="E198" s="109" t="s">
        <v>22</v>
      </c>
      <c r="F198" s="108">
        <v>1099</v>
      </c>
      <c r="G198" s="109" t="s">
        <v>152</v>
      </c>
      <c r="H198" s="110">
        <v>1249765</v>
      </c>
    </row>
    <row r="199" spans="1:10" x14ac:dyDescent="0.25">
      <c r="A199" s="108">
        <v>201</v>
      </c>
      <c r="B199" s="108">
        <v>20110</v>
      </c>
      <c r="C199" s="109" t="s">
        <v>226</v>
      </c>
      <c r="D199" s="108">
        <v>22245</v>
      </c>
      <c r="E199" s="109" t="s">
        <v>22</v>
      </c>
      <c r="F199" s="108">
        <v>1100</v>
      </c>
      <c r="G199" s="109" t="s">
        <v>165</v>
      </c>
      <c r="H199" s="110">
        <v>45852</v>
      </c>
    </row>
    <row r="200" spans="1:10" x14ac:dyDescent="0.25">
      <c r="A200" s="108">
        <v>201</v>
      </c>
      <c r="B200" s="108">
        <v>20110</v>
      </c>
      <c r="C200" s="109" t="s">
        <v>226</v>
      </c>
      <c r="D200" s="108">
        <v>22245</v>
      </c>
      <c r="E200" s="109" t="s">
        <v>22</v>
      </c>
      <c r="F200" s="108">
        <v>1105</v>
      </c>
      <c r="G200" s="109" t="s">
        <v>167</v>
      </c>
      <c r="H200" s="110">
        <v>19070</v>
      </c>
    </row>
    <row r="201" spans="1:10" x14ac:dyDescent="0.25">
      <c r="A201" s="108">
        <v>201</v>
      </c>
      <c r="B201" s="108">
        <v>20110</v>
      </c>
      <c r="C201" s="109" t="s">
        <v>226</v>
      </c>
      <c r="D201" s="108">
        <v>22245</v>
      </c>
      <c r="E201" s="109" t="s">
        <v>22</v>
      </c>
      <c r="F201" s="108">
        <v>1110</v>
      </c>
      <c r="G201" s="109" t="s">
        <v>221</v>
      </c>
      <c r="H201" s="110">
        <v>7054</v>
      </c>
    </row>
    <row r="202" spans="1:10" x14ac:dyDescent="0.25">
      <c r="A202" s="108">
        <v>201</v>
      </c>
      <c r="B202" s="108">
        <v>20110</v>
      </c>
      <c r="C202" s="109" t="s">
        <v>226</v>
      </c>
      <c r="D202" s="108">
        <v>22245</v>
      </c>
      <c r="E202" s="109" t="s">
        <v>22</v>
      </c>
      <c r="F202" s="108">
        <v>1115</v>
      </c>
      <c r="G202" s="109" t="s">
        <v>237</v>
      </c>
      <c r="H202" s="110">
        <v>210782</v>
      </c>
    </row>
    <row r="203" spans="1:10" x14ac:dyDescent="0.25">
      <c r="A203" s="108">
        <v>201</v>
      </c>
      <c r="B203" s="108">
        <v>20110</v>
      </c>
      <c r="C203" s="109" t="s">
        <v>226</v>
      </c>
      <c r="D203" s="108">
        <v>22245</v>
      </c>
      <c r="E203" s="109" t="s">
        <v>22</v>
      </c>
      <c r="F203" s="108">
        <v>1116</v>
      </c>
      <c r="G203" s="109" t="s">
        <v>169</v>
      </c>
      <c r="H203" s="110">
        <v>14207</v>
      </c>
    </row>
    <row r="204" spans="1:10" x14ac:dyDescent="0.25">
      <c r="A204" s="108">
        <v>201</v>
      </c>
      <c r="B204" s="108">
        <v>20110</v>
      </c>
      <c r="C204" s="109" t="s">
        <v>226</v>
      </c>
      <c r="D204" s="108">
        <v>22245</v>
      </c>
      <c r="E204" s="109" t="s">
        <v>22</v>
      </c>
      <c r="F204" s="108">
        <v>1120</v>
      </c>
      <c r="G204" s="109" t="s">
        <v>171</v>
      </c>
      <c r="H204" s="110">
        <v>75248</v>
      </c>
    </row>
    <row r="205" spans="1:10" x14ac:dyDescent="0.25">
      <c r="A205" s="108">
        <v>201</v>
      </c>
      <c r="B205" s="108">
        <v>20110</v>
      </c>
      <c r="C205" s="109" t="s">
        <v>226</v>
      </c>
      <c r="D205" s="108">
        <v>22245</v>
      </c>
      <c r="E205" s="109" t="s">
        <v>22</v>
      </c>
      <c r="F205" s="108">
        <v>1130</v>
      </c>
      <c r="G205" s="109" t="s">
        <v>173</v>
      </c>
      <c r="H205" s="110">
        <v>3033</v>
      </c>
    </row>
    <row r="206" spans="1:10" x14ac:dyDescent="0.25">
      <c r="A206" s="108">
        <v>201</v>
      </c>
      <c r="B206" s="108">
        <v>20110</v>
      </c>
      <c r="C206" s="109" t="s">
        <v>226</v>
      </c>
      <c r="D206" s="108">
        <v>22245</v>
      </c>
      <c r="E206" s="109" t="s">
        <v>22</v>
      </c>
      <c r="F206" s="108">
        <v>1140</v>
      </c>
      <c r="G206" s="109" t="s">
        <v>175</v>
      </c>
      <c r="H206" s="109">
        <v>719</v>
      </c>
    </row>
    <row r="207" spans="1:10" x14ac:dyDescent="0.25">
      <c r="A207" s="108">
        <v>201</v>
      </c>
      <c r="B207" s="108">
        <v>20110</v>
      </c>
      <c r="C207" s="109" t="s">
        <v>226</v>
      </c>
      <c r="D207" s="108">
        <v>22245</v>
      </c>
      <c r="E207" s="109" t="s">
        <v>22</v>
      </c>
      <c r="F207" s="108">
        <v>1150</v>
      </c>
      <c r="G207" s="109" t="s">
        <v>177</v>
      </c>
      <c r="H207" s="110">
        <v>1666</v>
      </c>
    </row>
    <row r="208" spans="1:10" x14ac:dyDescent="0.25">
      <c r="A208" s="108">
        <v>201</v>
      </c>
      <c r="B208" s="108">
        <v>20110</v>
      </c>
      <c r="C208" s="109" t="s">
        <v>226</v>
      </c>
      <c r="D208" s="108">
        <v>22245</v>
      </c>
      <c r="E208" s="109" t="s">
        <v>22</v>
      </c>
      <c r="F208" s="108">
        <v>1160</v>
      </c>
      <c r="G208" s="109" t="s">
        <v>179</v>
      </c>
      <c r="H208" s="110">
        <v>2033</v>
      </c>
    </row>
    <row r="209" spans="1:10" x14ac:dyDescent="0.25">
      <c r="A209" s="108">
        <v>201</v>
      </c>
      <c r="B209" s="108">
        <v>20110</v>
      </c>
      <c r="C209" s="109" t="s">
        <v>226</v>
      </c>
      <c r="D209" s="108">
        <v>22245</v>
      </c>
      <c r="E209" s="109" t="s">
        <v>22</v>
      </c>
      <c r="F209" s="108">
        <v>1170</v>
      </c>
      <c r="G209" s="109" t="s">
        <v>181</v>
      </c>
      <c r="H209" s="110">
        <v>5183</v>
      </c>
    </row>
    <row r="210" spans="1:10" x14ac:dyDescent="0.25">
      <c r="A210" s="108">
        <v>201</v>
      </c>
      <c r="B210" s="108">
        <v>20110</v>
      </c>
      <c r="C210" s="109" t="s">
        <v>226</v>
      </c>
      <c r="D210" s="108">
        <v>22245</v>
      </c>
      <c r="E210" s="109" t="s">
        <v>22</v>
      </c>
      <c r="F210" s="108">
        <v>1190</v>
      </c>
      <c r="G210" s="109" t="s">
        <v>238</v>
      </c>
      <c r="H210" s="110">
        <v>1111</v>
      </c>
    </row>
    <row r="211" spans="1:10" x14ac:dyDescent="0.25">
      <c r="A211" s="108">
        <v>201</v>
      </c>
      <c r="B211" s="108">
        <v>20110</v>
      </c>
      <c r="C211" s="109" t="s">
        <v>226</v>
      </c>
      <c r="D211" s="108">
        <v>22245</v>
      </c>
      <c r="E211" s="109" t="s">
        <v>22</v>
      </c>
      <c r="F211" s="108">
        <v>1195</v>
      </c>
      <c r="G211" s="109" t="s">
        <v>184</v>
      </c>
      <c r="H211" s="110">
        <v>16124</v>
      </c>
    </row>
    <row r="212" spans="1:10" x14ac:dyDescent="0.25">
      <c r="A212" s="108">
        <v>201</v>
      </c>
      <c r="B212" s="108">
        <v>20110</v>
      </c>
      <c r="C212" s="109" t="s">
        <v>226</v>
      </c>
      <c r="D212" s="108">
        <v>22245</v>
      </c>
      <c r="E212" s="109" t="s">
        <v>22</v>
      </c>
      <c r="F212" s="108">
        <v>1200</v>
      </c>
      <c r="G212" s="109" t="s">
        <v>186</v>
      </c>
      <c r="H212" s="110">
        <v>13140</v>
      </c>
    </row>
    <row r="213" spans="1:10" x14ac:dyDescent="0.25">
      <c r="A213" s="108">
        <v>201</v>
      </c>
      <c r="B213" s="108">
        <v>20110</v>
      </c>
      <c r="C213" s="109" t="s">
        <v>226</v>
      </c>
      <c r="D213" s="108">
        <v>22245</v>
      </c>
      <c r="E213" s="109" t="s">
        <v>22</v>
      </c>
      <c r="F213" s="108">
        <v>1220</v>
      </c>
      <c r="G213" s="109" t="s">
        <v>239</v>
      </c>
      <c r="H213" s="110">
        <v>9401</v>
      </c>
    </row>
    <row r="214" spans="1:10" x14ac:dyDescent="0.25">
      <c r="A214" s="108">
        <v>201</v>
      </c>
      <c r="B214" s="108">
        <v>20110</v>
      </c>
      <c r="C214" s="109" t="s">
        <v>226</v>
      </c>
      <c r="D214" s="108">
        <v>22245</v>
      </c>
      <c r="E214" s="109" t="s">
        <v>22</v>
      </c>
      <c r="F214" s="108">
        <v>1370</v>
      </c>
      <c r="G214" s="109" t="s">
        <v>158</v>
      </c>
      <c r="H214" s="110">
        <v>11868</v>
      </c>
    </row>
    <row r="215" spans="1:10" x14ac:dyDescent="0.25">
      <c r="A215" s="108">
        <v>201</v>
      </c>
      <c r="B215" s="108">
        <v>20110</v>
      </c>
      <c r="C215" s="109" t="s">
        <v>226</v>
      </c>
      <c r="D215" s="108">
        <v>22245</v>
      </c>
      <c r="E215" s="109" t="s">
        <v>22</v>
      </c>
      <c r="F215" s="108">
        <v>1429</v>
      </c>
      <c r="G215" s="109" t="s">
        <v>193</v>
      </c>
      <c r="H215" s="110">
        <v>78377</v>
      </c>
    </row>
    <row r="216" spans="1:10" x14ac:dyDescent="0.25">
      <c r="A216" s="103">
        <v>201</v>
      </c>
      <c r="B216" s="103">
        <v>20110</v>
      </c>
      <c r="C216" s="101" t="s">
        <v>226</v>
      </c>
      <c r="D216" s="103">
        <v>22245</v>
      </c>
      <c r="E216" s="101" t="s">
        <v>22</v>
      </c>
      <c r="F216" s="103">
        <v>1550</v>
      </c>
      <c r="G216" s="101" t="s">
        <v>195</v>
      </c>
      <c r="H216" s="102">
        <v>43280</v>
      </c>
      <c r="J216" t="s">
        <v>248</v>
      </c>
    </row>
    <row r="217" spans="1:10" x14ac:dyDescent="0.25">
      <c r="A217" s="108">
        <v>201</v>
      </c>
      <c r="B217" s="108">
        <v>20110</v>
      </c>
      <c r="C217" s="109" t="s">
        <v>226</v>
      </c>
      <c r="D217" s="108">
        <v>22245</v>
      </c>
      <c r="E217" s="109" t="s">
        <v>22</v>
      </c>
      <c r="F217" s="108">
        <v>1600</v>
      </c>
      <c r="G217" s="109" t="s">
        <v>231</v>
      </c>
      <c r="H217" s="110">
        <v>-2146320</v>
      </c>
    </row>
    <row r="218" spans="1:10" x14ac:dyDescent="0.25">
      <c r="A218" s="108">
        <v>201</v>
      </c>
      <c r="B218" s="108">
        <v>20110</v>
      </c>
      <c r="C218" s="109" t="s">
        <v>226</v>
      </c>
      <c r="D218" s="108">
        <v>22245</v>
      </c>
      <c r="E218" s="109" t="s">
        <v>22</v>
      </c>
      <c r="F218" s="108">
        <v>1710</v>
      </c>
      <c r="G218" s="109" t="s">
        <v>154</v>
      </c>
      <c r="H218" s="110">
        <v>-437450</v>
      </c>
    </row>
    <row r="219" spans="1:10" x14ac:dyDescent="0.25">
      <c r="A219" s="108">
        <v>201</v>
      </c>
      <c r="B219" s="108">
        <v>20110</v>
      </c>
      <c r="C219" s="109" t="s">
        <v>226</v>
      </c>
      <c r="D219" s="108">
        <v>22245</v>
      </c>
      <c r="E219" s="109" t="s">
        <v>22</v>
      </c>
      <c r="F219" s="108">
        <v>1711</v>
      </c>
      <c r="G219" s="109" t="s">
        <v>200</v>
      </c>
      <c r="H219" s="110">
        <v>-81989</v>
      </c>
    </row>
    <row r="220" spans="1:10" x14ac:dyDescent="0.25">
      <c r="A220" s="108">
        <v>201</v>
      </c>
      <c r="B220" s="108">
        <v>20110</v>
      </c>
      <c r="C220" s="109" t="s">
        <v>226</v>
      </c>
      <c r="D220" s="108">
        <v>22245</v>
      </c>
      <c r="E220" s="109" t="s">
        <v>22</v>
      </c>
      <c r="F220" s="108">
        <v>1729</v>
      </c>
      <c r="G220" s="109" t="s">
        <v>202</v>
      </c>
      <c r="H220" s="110">
        <v>-78377</v>
      </c>
    </row>
    <row r="221" spans="1:10" x14ac:dyDescent="0.25">
      <c r="A221" s="103"/>
      <c r="B221" s="103"/>
      <c r="C221" s="101"/>
      <c r="D221" s="103"/>
      <c r="E221" s="101"/>
      <c r="F221" s="103"/>
      <c r="G221" s="101"/>
      <c r="H221" s="102"/>
    </row>
    <row r="222" spans="1:10" x14ac:dyDescent="0.25">
      <c r="A222" s="108">
        <v>201</v>
      </c>
      <c r="B222" s="108">
        <v>20110</v>
      </c>
      <c r="C222" s="109" t="s">
        <v>226</v>
      </c>
      <c r="D222" s="108">
        <v>22246</v>
      </c>
      <c r="E222" s="109" t="s">
        <v>249</v>
      </c>
      <c r="F222" s="108">
        <v>1010</v>
      </c>
      <c r="G222" s="109" t="s">
        <v>150</v>
      </c>
      <c r="H222" s="110">
        <v>7675452</v>
      </c>
    </row>
    <row r="223" spans="1:10" x14ac:dyDescent="0.25">
      <c r="A223" s="108">
        <v>201</v>
      </c>
      <c r="B223" s="108">
        <v>20110</v>
      </c>
      <c r="C223" s="109" t="s">
        <v>226</v>
      </c>
      <c r="D223" s="108">
        <v>22246</v>
      </c>
      <c r="E223" s="109" t="s">
        <v>249</v>
      </c>
      <c r="F223" s="108">
        <v>1015</v>
      </c>
      <c r="G223" s="109" t="s">
        <v>161</v>
      </c>
      <c r="H223" s="110">
        <v>59725</v>
      </c>
    </row>
    <row r="224" spans="1:10" x14ac:dyDescent="0.25">
      <c r="A224" s="108">
        <v>201</v>
      </c>
      <c r="B224" s="108">
        <v>20110</v>
      </c>
      <c r="C224" s="109" t="s">
        <v>226</v>
      </c>
      <c r="D224" s="108">
        <v>22246</v>
      </c>
      <c r="E224" s="109" t="s">
        <v>249</v>
      </c>
      <c r="F224" s="108">
        <v>1020</v>
      </c>
      <c r="G224" s="109" t="s">
        <v>233</v>
      </c>
      <c r="H224" s="110">
        <v>13536</v>
      </c>
    </row>
    <row r="225" spans="1:10" x14ac:dyDescent="0.25">
      <c r="A225" s="108">
        <v>201</v>
      </c>
      <c r="B225" s="108">
        <v>20110</v>
      </c>
      <c r="C225" s="109" t="s">
        <v>226</v>
      </c>
      <c r="D225" s="108">
        <v>22246</v>
      </c>
      <c r="E225" s="109" t="s">
        <v>249</v>
      </c>
      <c r="F225" s="108">
        <v>1025</v>
      </c>
      <c r="G225" s="109" t="s">
        <v>234</v>
      </c>
      <c r="H225" s="110">
        <v>28857</v>
      </c>
    </row>
    <row r="226" spans="1:10" x14ac:dyDescent="0.25">
      <c r="A226" s="108">
        <v>201</v>
      </c>
      <c r="B226" s="108">
        <v>20110</v>
      </c>
      <c r="C226" s="109" t="s">
        <v>226</v>
      </c>
      <c r="D226" s="108">
        <v>22246</v>
      </c>
      <c r="E226" s="109" t="s">
        <v>249</v>
      </c>
      <c r="F226" s="108">
        <v>1026</v>
      </c>
      <c r="G226" s="109" t="s">
        <v>235</v>
      </c>
      <c r="H226" s="110">
        <v>291104</v>
      </c>
    </row>
    <row r="227" spans="1:10" x14ac:dyDescent="0.25">
      <c r="A227" s="108">
        <v>201</v>
      </c>
      <c r="B227" s="108">
        <v>20110</v>
      </c>
      <c r="C227" s="109" t="s">
        <v>226</v>
      </c>
      <c r="D227" s="108">
        <v>22246</v>
      </c>
      <c r="E227" s="109" t="s">
        <v>249</v>
      </c>
      <c r="F227" s="108">
        <v>1030</v>
      </c>
      <c r="G227" s="109" t="s">
        <v>236</v>
      </c>
      <c r="H227" s="110">
        <v>22171</v>
      </c>
    </row>
    <row r="228" spans="1:10" x14ac:dyDescent="0.25">
      <c r="A228" s="108">
        <v>201</v>
      </c>
      <c r="B228" s="108">
        <v>20110</v>
      </c>
      <c r="C228" s="109" t="s">
        <v>226</v>
      </c>
      <c r="D228" s="108">
        <v>22246</v>
      </c>
      <c r="E228" s="109" t="s">
        <v>249</v>
      </c>
      <c r="F228" s="108">
        <v>1040</v>
      </c>
      <c r="G228" s="109" t="s">
        <v>228</v>
      </c>
      <c r="H228" s="110">
        <v>27140</v>
      </c>
    </row>
    <row r="229" spans="1:10" x14ac:dyDescent="0.25">
      <c r="A229" s="108">
        <v>201</v>
      </c>
      <c r="B229" s="108">
        <v>20110</v>
      </c>
      <c r="C229" s="109" t="s">
        <v>226</v>
      </c>
      <c r="D229" s="108">
        <v>22246</v>
      </c>
      <c r="E229" s="109" t="s">
        <v>249</v>
      </c>
      <c r="F229" s="108">
        <v>1050</v>
      </c>
      <c r="G229" s="109" t="s">
        <v>163</v>
      </c>
      <c r="H229" s="110">
        <v>1000</v>
      </c>
    </row>
    <row r="230" spans="1:10" x14ac:dyDescent="0.25">
      <c r="A230" s="103">
        <v>201</v>
      </c>
      <c r="B230" s="103">
        <v>20110</v>
      </c>
      <c r="C230" s="101" t="s">
        <v>226</v>
      </c>
      <c r="D230" s="103">
        <v>22246</v>
      </c>
      <c r="E230" s="101" t="s">
        <v>249</v>
      </c>
      <c r="F230" s="103">
        <v>1090</v>
      </c>
      <c r="G230" s="101" t="s">
        <v>151</v>
      </c>
      <c r="H230" s="102">
        <v>1189533</v>
      </c>
      <c r="J230" t="s">
        <v>225</v>
      </c>
    </row>
    <row r="231" spans="1:10" x14ac:dyDescent="0.25">
      <c r="A231" s="108">
        <v>201</v>
      </c>
      <c r="B231" s="108">
        <v>20110</v>
      </c>
      <c r="C231" s="109" t="s">
        <v>226</v>
      </c>
      <c r="D231" s="108">
        <v>22246</v>
      </c>
      <c r="E231" s="109" t="s">
        <v>249</v>
      </c>
      <c r="F231" s="108">
        <v>1099</v>
      </c>
      <c r="G231" s="109" t="s">
        <v>152</v>
      </c>
      <c r="H231" s="110">
        <v>1261350</v>
      </c>
    </row>
    <row r="232" spans="1:10" x14ac:dyDescent="0.25">
      <c r="A232" s="108">
        <v>201</v>
      </c>
      <c r="B232" s="108">
        <v>20110</v>
      </c>
      <c r="C232" s="109" t="s">
        <v>226</v>
      </c>
      <c r="D232" s="108">
        <v>22246</v>
      </c>
      <c r="E232" s="109" t="s">
        <v>249</v>
      </c>
      <c r="F232" s="108">
        <v>1100</v>
      </c>
      <c r="G232" s="109" t="s">
        <v>165</v>
      </c>
      <c r="H232" s="110">
        <v>5974</v>
      </c>
    </row>
    <row r="233" spans="1:10" x14ac:dyDescent="0.25">
      <c r="A233" s="108">
        <v>201</v>
      </c>
      <c r="B233" s="108">
        <v>20110</v>
      </c>
      <c r="C233" s="109" t="s">
        <v>226</v>
      </c>
      <c r="D233" s="108">
        <v>22246</v>
      </c>
      <c r="E233" s="109" t="s">
        <v>249</v>
      </c>
      <c r="F233" s="108">
        <v>1105</v>
      </c>
      <c r="G233" s="109" t="s">
        <v>167</v>
      </c>
      <c r="H233" s="110">
        <v>15506</v>
      </c>
    </row>
    <row r="234" spans="1:10" x14ac:dyDescent="0.25">
      <c r="A234" s="108">
        <v>201</v>
      </c>
      <c r="B234" s="108">
        <v>20110</v>
      </c>
      <c r="C234" s="109" t="s">
        <v>226</v>
      </c>
      <c r="D234" s="108">
        <v>22246</v>
      </c>
      <c r="E234" s="109" t="s">
        <v>249</v>
      </c>
      <c r="F234" s="108">
        <v>1110</v>
      </c>
      <c r="G234" s="109" t="s">
        <v>221</v>
      </c>
      <c r="H234" s="110">
        <v>16160</v>
      </c>
    </row>
    <row r="235" spans="1:10" x14ac:dyDescent="0.25">
      <c r="A235" s="108">
        <v>201</v>
      </c>
      <c r="B235" s="108">
        <v>20110</v>
      </c>
      <c r="C235" s="109" t="s">
        <v>226</v>
      </c>
      <c r="D235" s="108">
        <v>22246</v>
      </c>
      <c r="E235" s="109" t="s">
        <v>249</v>
      </c>
      <c r="F235" s="108">
        <v>1115</v>
      </c>
      <c r="G235" s="109" t="s">
        <v>237</v>
      </c>
      <c r="H235" s="110">
        <v>245338</v>
      </c>
    </row>
    <row r="236" spans="1:10" x14ac:dyDescent="0.25">
      <c r="A236" s="108">
        <v>201</v>
      </c>
      <c r="B236" s="108">
        <v>20110</v>
      </c>
      <c r="C236" s="109" t="s">
        <v>226</v>
      </c>
      <c r="D236" s="108">
        <v>22246</v>
      </c>
      <c r="E236" s="109" t="s">
        <v>249</v>
      </c>
      <c r="F236" s="108">
        <v>1116</v>
      </c>
      <c r="G236" s="109" t="s">
        <v>169</v>
      </c>
      <c r="H236" s="110">
        <v>21639</v>
      </c>
    </row>
    <row r="237" spans="1:10" x14ac:dyDescent="0.25">
      <c r="A237" s="108">
        <v>201</v>
      </c>
      <c r="B237" s="108">
        <v>20110</v>
      </c>
      <c r="C237" s="109" t="s">
        <v>226</v>
      </c>
      <c r="D237" s="108">
        <v>22246</v>
      </c>
      <c r="E237" s="109" t="s">
        <v>249</v>
      </c>
      <c r="F237" s="108">
        <v>1120</v>
      </c>
      <c r="G237" s="109" t="s">
        <v>171</v>
      </c>
      <c r="H237" s="110">
        <v>50591</v>
      </c>
    </row>
    <row r="238" spans="1:10" x14ac:dyDescent="0.25">
      <c r="A238" s="108">
        <v>201</v>
      </c>
      <c r="B238" s="108">
        <v>20110</v>
      </c>
      <c r="C238" s="109" t="s">
        <v>226</v>
      </c>
      <c r="D238" s="108">
        <v>22246</v>
      </c>
      <c r="E238" s="109" t="s">
        <v>249</v>
      </c>
      <c r="F238" s="108">
        <v>1130</v>
      </c>
      <c r="G238" s="109" t="s">
        <v>173</v>
      </c>
      <c r="H238" s="110">
        <v>2196</v>
      </c>
    </row>
    <row r="239" spans="1:10" x14ac:dyDescent="0.25">
      <c r="A239" s="108">
        <v>201</v>
      </c>
      <c r="B239" s="108">
        <v>20110</v>
      </c>
      <c r="C239" s="109" t="s">
        <v>226</v>
      </c>
      <c r="D239" s="108">
        <v>22246</v>
      </c>
      <c r="E239" s="109" t="s">
        <v>249</v>
      </c>
      <c r="F239" s="108">
        <v>1140</v>
      </c>
      <c r="G239" s="109" t="s">
        <v>175</v>
      </c>
      <c r="H239" s="109">
        <v>744</v>
      </c>
    </row>
    <row r="240" spans="1:10" x14ac:dyDescent="0.25">
      <c r="A240" s="108">
        <v>201</v>
      </c>
      <c r="B240" s="108">
        <v>20110</v>
      </c>
      <c r="C240" s="109" t="s">
        <v>226</v>
      </c>
      <c r="D240" s="108">
        <v>22246</v>
      </c>
      <c r="E240" s="109" t="s">
        <v>249</v>
      </c>
      <c r="F240" s="108">
        <v>1150</v>
      </c>
      <c r="G240" s="109" t="s">
        <v>177</v>
      </c>
      <c r="H240" s="110">
        <v>1666</v>
      </c>
    </row>
    <row r="241" spans="1:10" x14ac:dyDescent="0.25">
      <c r="A241" s="108">
        <v>201</v>
      </c>
      <c r="B241" s="108">
        <v>20110</v>
      </c>
      <c r="C241" s="109" t="s">
        <v>226</v>
      </c>
      <c r="D241" s="108">
        <v>22246</v>
      </c>
      <c r="E241" s="109" t="s">
        <v>249</v>
      </c>
      <c r="F241" s="108">
        <v>1170</v>
      </c>
      <c r="G241" s="109" t="s">
        <v>181</v>
      </c>
      <c r="H241" s="110">
        <v>6435</v>
      </c>
    </row>
    <row r="242" spans="1:10" x14ac:dyDescent="0.25">
      <c r="A242" s="108">
        <v>201</v>
      </c>
      <c r="B242" s="108">
        <v>20110</v>
      </c>
      <c r="C242" s="109" t="s">
        <v>226</v>
      </c>
      <c r="D242" s="108">
        <v>22246</v>
      </c>
      <c r="E242" s="109" t="s">
        <v>249</v>
      </c>
      <c r="F242" s="108">
        <v>1190</v>
      </c>
      <c r="G242" s="109" t="s">
        <v>238</v>
      </c>
      <c r="H242" s="110">
        <v>1111</v>
      </c>
    </row>
    <row r="243" spans="1:10" x14ac:dyDescent="0.25">
      <c r="A243" s="108">
        <v>201</v>
      </c>
      <c r="B243" s="108">
        <v>20110</v>
      </c>
      <c r="C243" s="109" t="s">
        <v>226</v>
      </c>
      <c r="D243" s="108">
        <v>22246</v>
      </c>
      <c r="E243" s="109" t="s">
        <v>249</v>
      </c>
      <c r="F243" s="108">
        <v>1195</v>
      </c>
      <c r="G243" s="109" t="s">
        <v>184</v>
      </c>
      <c r="H243" s="110">
        <v>16393</v>
      </c>
    </row>
    <row r="244" spans="1:10" x14ac:dyDescent="0.25">
      <c r="A244" s="108">
        <v>201</v>
      </c>
      <c r="B244" s="108">
        <v>20110</v>
      </c>
      <c r="C244" s="109" t="s">
        <v>226</v>
      </c>
      <c r="D244" s="108">
        <v>22246</v>
      </c>
      <c r="E244" s="109" t="s">
        <v>249</v>
      </c>
      <c r="F244" s="108">
        <v>1200</v>
      </c>
      <c r="G244" s="109" t="s">
        <v>186</v>
      </c>
      <c r="H244" s="110">
        <v>32404</v>
      </c>
    </row>
    <row r="245" spans="1:10" x14ac:dyDescent="0.25">
      <c r="A245" s="108">
        <v>201</v>
      </c>
      <c r="B245" s="108">
        <v>20110</v>
      </c>
      <c r="C245" s="109" t="s">
        <v>226</v>
      </c>
      <c r="D245" s="108">
        <v>22246</v>
      </c>
      <c r="E245" s="109" t="s">
        <v>249</v>
      </c>
      <c r="F245" s="108">
        <v>1220</v>
      </c>
      <c r="G245" s="109" t="s">
        <v>239</v>
      </c>
      <c r="H245" s="110">
        <v>9401</v>
      </c>
    </row>
    <row r="246" spans="1:10" x14ac:dyDescent="0.25">
      <c r="A246" s="108">
        <v>201</v>
      </c>
      <c r="B246" s="108">
        <v>20110</v>
      </c>
      <c r="C246" s="109" t="s">
        <v>226</v>
      </c>
      <c r="D246" s="108">
        <v>22246</v>
      </c>
      <c r="E246" s="109" t="s">
        <v>249</v>
      </c>
      <c r="F246" s="108">
        <v>1230</v>
      </c>
      <c r="G246" s="109" t="s">
        <v>218</v>
      </c>
      <c r="H246" s="110">
        <v>1679</v>
      </c>
    </row>
    <row r="247" spans="1:10" x14ac:dyDescent="0.25">
      <c r="A247" s="108">
        <v>201</v>
      </c>
      <c r="B247" s="108">
        <v>20110</v>
      </c>
      <c r="C247" s="109" t="s">
        <v>226</v>
      </c>
      <c r="D247" s="108">
        <v>22246</v>
      </c>
      <c r="E247" s="109" t="s">
        <v>249</v>
      </c>
      <c r="F247" s="108">
        <v>1429</v>
      </c>
      <c r="G247" s="109" t="s">
        <v>193</v>
      </c>
      <c r="H247" s="110">
        <v>72045</v>
      </c>
    </row>
    <row r="248" spans="1:10" x14ac:dyDescent="0.25">
      <c r="A248" s="103">
        <v>201</v>
      </c>
      <c r="B248" s="103">
        <v>20110</v>
      </c>
      <c r="C248" s="101" t="s">
        <v>226</v>
      </c>
      <c r="D248" s="103">
        <v>22246</v>
      </c>
      <c r="E248" s="101" t="s">
        <v>249</v>
      </c>
      <c r="F248" s="103">
        <v>1550</v>
      </c>
      <c r="G248" s="101" t="s">
        <v>195</v>
      </c>
      <c r="H248" s="102">
        <v>30906</v>
      </c>
      <c r="J248" t="s">
        <v>250</v>
      </c>
    </row>
    <row r="249" spans="1:10" x14ac:dyDescent="0.25">
      <c r="A249" s="108">
        <v>201</v>
      </c>
      <c r="B249" s="108">
        <v>20110</v>
      </c>
      <c r="C249" s="109" t="s">
        <v>226</v>
      </c>
      <c r="D249" s="108">
        <v>22246</v>
      </c>
      <c r="E249" s="109" t="s">
        <v>249</v>
      </c>
      <c r="F249" s="108">
        <v>1600</v>
      </c>
      <c r="G249" s="109" t="s">
        <v>231</v>
      </c>
      <c r="H249" s="110">
        <v>-313781</v>
      </c>
    </row>
    <row r="250" spans="1:10" x14ac:dyDescent="0.25">
      <c r="A250" s="108">
        <v>201</v>
      </c>
      <c r="B250" s="108">
        <v>20110</v>
      </c>
      <c r="C250" s="109" t="s">
        <v>226</v>
      </c>
      <c r="D250" s="108">
        <v>22246</v>
      </c>
      <c r="E250" s="109" t="s">
        <v>249</v>
      </c>
      <c r="F250" s="108">
        <v>1700</v>
      </c>
      <c r="G250" s="109" t="s">
        <v>197</v>
      </c>
      <c r="H250" s="110">
        <v>-77576</v>
      </c>
    </row>
    <row r="251" spans="1:10" x14ac:dyDescent="0.25">
      <c r="A251" s="108">
        <v>201</v>
      </c>
      <c r="B251" s="108">
        <v>20110</v>
      </c>
      <c r="C251" s="109" t="s">
        <v>226</v>
      </c>
      <c r="D251" s="108">
        <v>22246</v>
      </c>
      <c r="E251" s="109" t="s">
        <v>249</v>
      </c>
      <c r="F251" s="108">
        <v>1710</v>
      </c>
      <c r="G251" s="109" t="s">
        <v>154</v>
      </c>
      <c r="H251" s="110">
        <v>-413188</v>
      </c>
    </row>
    <row r="252" spans="1:10" x14ac:dyDescent="0.25">
      <c r="A252" s="108">
        <v>201</v>
      </c>
      <c r="B252" s="108">
        <v>20110</v>
      </c>
      <c r="C252" s="109" t="s">
        <v>226</v>
      </c>
      <c r="D252" s="108">
        <v>22246</v>
      </c>
      <c r="E252" s="109" t="s">
        <v>249</v>
      </c>
      <c r="F252" s="108">
        <v>1711</v>
      </c>
      <c r="G252" s="109" t="s">
        <v>200</v>
      </c>
      <c r="H252" s="110">
        <v>-9588</v>
      </c>
    </row>
    <row r="253" spans="1:10" x14ac:dyDescent="0.25">
      <c r="A253" s="108">
        <v>201</v>
      </c>
      <c r="B253" s="108">
        <v>20110</v>
      </c>
      <c r="C253" s="109" t="s">
        <v>226</v>
      </c>
      <c r="D253" s="108">
        <v>22246</v>
      </c>
      <c r="E253" s="109" t="s">
        <v>249</v>
      </c>
      <c r="F253" s="108">
        <v>1729</v>
      </c>
      <c r="G253" s="109" t="s">
        <v>202</v>
      </c>
      <c r="H253" s="110">
        <v>-72045</v>
      </c>
    </row>
    <row r="254" spans="1:10" x14ac:dyDescent="0.25">
      <c r="A254" s="103"/>
      <c r="B254" s="103"/>
      <c r="C254" s="101"/>
      <c r="D254" s="103"/>
      <c r="E254" s="101"/>
      <c r="F254" s="103"/>
      <c r="G254" s="101"/>
      <c r="H254" s="102"/>
    </row>
    <row r="255" spans="1:10" x14ac:dyDescent="0.25">
      <c r="A255" s="108">
        <v>201</v>
      </c>
      <c r="B255" s="108">
        <v>20110</v>
      </c>
      <c r="C255" s="109" t="s">
        <v>226</v>
      </c>
      <c r="D255" s="108">
        <v>22247</v>
      </c>
      <c r="E255" s="109" t="s">
        <v>16</v>
      </c>
      <c r="F255" s="108">
        <v>1010</v>
      </c>
      <c r="G255" s="109" t="s">
        <v>150</v>
      </c>
      <c r="H255" s="110">
        <v>3995235</v>
      </c>
    </row>
    <row r="256" spans="1:10" x14ac:dyDescent="0.25">
      <c r="A256" s="108">
        <v>201</v>
      </c>
      <c r="B256" s="108">
        <v>20110</v>
      </c>
      <c r="C256" s="109" t="s">
        <v>226</v>
      </c>
      <c r="D256" s="108">
        <v>22247</v>
      </c>
      <c r="E256" s="109" t="s">
        <v>16</v>
      </c>
      <c r="F256" s="108">
        <v>1015</v>
      </c>
      <c r="G256" s="109" t="s">
        <v>161</v>
      </c>
      <c r="H256" s="110">
        <v>-27681</v>
      </c>
    </row>
    <row r="257" spans="1:10" x14ac:dyDescent="0.25">
      <c r="A257" s="108">
        <v>201</v>
      </c>
      <c r="B257" s="108">
        <v>20110</v>
      </c>
      <c r="C257" s="109" t="s">
        <v>226</v>
      </c>
      <c r="D257" s="108">
        <v>22247</v>
      </c>
      <c r="E257" s="109" t="s">
        <v>16</v>
      </c>
      <c r="F257" s="108">
        <v>1020</v>
      </c>
      <c r="G257" s="109" t="s">
        <v>233</v>
      </c>
      <c r="H257" s="110">
        <v>458651</v>
      </c>
    </row>
    <row r="258" spans="1:10" x14ac:dyDescent="0.25">
      <c r="A258" s="108">
        <v>201</v>
      </c>
      <c r="B258" s="108">
        <v>20110</v>
      </c>
      <c r="C258" s="109" t="s">
        <v>226</v>
      </c>
      <c r="D258" s="108">
        <v>22247</v>
      </c>
      <c r="E258" s="109" t="s">
        <v>16</v>
      </c>
      <c r="F258" s="108">
        <v>1025</v>
      </c>
      <c r="G258" s="109" t="s">
        <v>234</v>
      </c>
      <c r="H258" s="110">
        <v>157626</v>
      </c>
    </row>
    <row r="259" spans="1:10" x14ac:dyDescent="0.25">
      <c r="A259" s="108">
        <v>201</v>
      </c>
      <c r="B259" s="108">
        <v>20110</v>
      </c>
      <c r="C259" s="109" t="s">
        <v>226</v>
      </c>
      <c r="D259" s="108">
        <v>22247</v>
      </c>
      <c r="E259" s="109" t="s">
        <v>16</v>
      </c>
      <c r="F259" s="108">
        <v>1026</v>
      </c>
      <c r="G259" s="109" t="s">
        <v>235</v>
      </c>
      <c r="H259" s="110">
        <v>239838</v>
      </c>
    </row>
    <row r="260" spans="1:10" x14ac:dyDescent="0.25">
      <c r="A260" s="108">
        <v>201</v>
      </c>
      <c r="B260" s="108">
        <v>20110</v>
      </c>
      <c r="C260" s="109" t="s">
        <v>226</v>
      </c>
      <c r="D260" s="108">
        <v>22247</v>
      </c>
      <c r="E260" s="109" t="s">
        <v>16</v>
      </c>
      <c r="F260" s="108">
        <v>1030</v>
      </c>
      <c r="G260" s="109" t="s">
        <v>236</v>
      </c>
      <c r="H260" s="110">
        <v>159557</v>
      </c>
    </row>
    <row r="261" spans="1:10" x14ac:dyDescent="0.25">
      <c r="A261" s="108">
        <v>201</v>
      </c>
      <c r="B261" s="108">
        <v>20110</v>
      </c>
      <c r="C261" s="109" t="s">
        <v>226</v>
      </c>
      <c r="D261" s="108">
        <v>22247</v>
      </c>
      <c r="E261" s="109" t="s">
        <v>16</v>
      </c>
      <c r="F261" s="108">
        <v>1040</v>
      </c>
      <c r="G261" s="109" t="s">
        <v>228</v>
      </c>
      <c r="H261" s="110">
        <v>63333</v>
      </c>
    </row>
    <row r="262" spans="1:10" x14ac:dyDescent="0.25">
      <c r="A262" s="108">
        <v>201</v>
      </c>
      <c r="B262" s="108">
        <v>20110</v>
      </c>
      <c r="C262" s="109" t="s">
        <v>226</v>
      </c>
      <c r="D262" s="108">
        <v>22247</v>
      </c>
      <c r="E262" s="109" t="s">
        <v>16</v>
      </c>
      <c r="F262" s="108">
        <v>1050</v>
      </c>
      <c r="G262" s="109" t="s">
        <v>163</v>
      </c>
      <c r="H262" s="110">
        <v>1608</v>
      </c>
    </row>
    <row r="263" spans="1:10" x14ac:dyDescent="0.25">
      <c r="A263" s="103">
        <v>201</v>
      </c>
      <c r="B263" s="103">
        <v>20110</v>
      </c>
      <c r="C263" s="101" t="s">
        <v>226</v>
      </c>
      <c r="D263" s="103">
        <v>22247</v>
      </c>
      <c r="E263" s="101" t="s">
        <v>16</v>
      </c>
      <c r="F263" s="103">
        <v>1090</v>
      </c>
      <c r="G263" s="101" t="s">
        <v>151</v>
      </c>
      <c r="H263" s="102">
        <v>751375</v>
      </c>
      <c r="J263" t="s">
        <v>225</v>
      </c>
    </row>
    <row r="264" spans="1:10" x14ac:dyDescent="0.25">
      <c r="A264" s="108">
        <v>201</v>
      </c>
      <c r="B264" s="108">
        <v>20110</v>
      </c>
      <c r="C264" s="109" t="s">
        <v>226</v>
      </c>
      <c r="D264" s="108">
        <v>22247</v>
      </c>
      <c r="E264" s="109" t="s">
        <v>16</v>
      </c>
      <c r="F264" s="108">
        <v>1099</v>
      </c>
      <c r="G264" s="109" t="s">
        <v>152</v>
      </c>
      <c r="H264" s="110">
        <v>744703</v>
      </c>
    </row>
    <row r="265" spans="1:10" x14ac:dyDescent="0.25">
      <c r="A265" s="108">
        <v>201</v>
      </c>
      <c r="B265" s="108">
        <v>20110</v>
      </c>
      <c r="C265" s="109" t="s">
        <v>226</v>
      </c>
      <c r="D265" s="108">
        <v>22247</v>
      </c>
      <c r="E265" s="109" t="s">
        <v>16</v>
      </c>
      <c r="F265" s="108">
        <v>1100</v>
      </c>
      <c r="G265" s="109" t="s">
        <v>165</v>
      </c>
      <c r="H265" s="110">
        <v>7070</v>
      </c>
    </row>
    <row r="266" spans="1:10" x14ac:dyDescent="0.25">
      <c r="A266" s="108">
        <v>201</v>
      </c>
      <c r="B266" s="108">
        <v>20110</v>
      </c>
      <c r="C266" s="109" t="s">
        <v>226</v>
      </c>
      <c r="D266" s="108">
        <v>22247</v>
      </c>
      <c r="E266" s="109" t="s">
        <v>16</v>
      </c>
      <c r="F266" s="108">
        <v>1105</v>
      </c>
      <c r="G266" s="109" t="s">
        <v>167</v>
      </c>
      <c r="H266" s="110">
        <v>40106</v>
      </c>
    </row>
    <row r="267" spans="1:10" x14ac:dyDescent="0.25">
      <c r="A267" s="108">
        <v>201</v>
      </c>
      <c r="B267" s="108">
        <v>20110</v>
      </c>
      <c r="C267" s="109" t="s">
        <v>226</v>
      </c>
      <c r="D267" s="108">
        <v>22247</v>
      </c>
      <c r="E267" s="109" t="s">
        <v>16</v>
      </c>
      <c r="F267" s="108">
        <v>1110</v>
      </c>
      <c r="G267" s="109" t="s">
        <v>221</v>
      </c>
      <c r="H267" s="110">
        <v>28271</v>
      </c>
    </row>
    <row r="268" spans="1:10" x14ac:dyDescent="0.25">
      <c r="A268" s="108">
        <v>201</v>
      </c>
      <c r="B268" s="108">
        <v>20110</v>
      </c>
      <c r="C268" s="109" t="s">
        <v>226</v>
      </c>
      <c r="D268" s="108">
        <v>22247</v>
      </c>
      <c r="E268" s="109" t="s">
        <v>16</v>
      </c>
      <c r="F268" s="108">
        <v>1115</v>
      </c>
      <c r="G268" s="109" t="s">
        <v>237</v>
      </c>
      <c r="H268" s="110">
        <v>101547</v>
      </c>
    </row>
    <row r="269" spans="1:10" x14ac:dyDescent="0.25">
      <c r="A269" s="108">
        <v>201</v>
      </c>
      <c r="B269" s="108">
        <v>20110</v>
      </c>
      <c r="C269" s="109" t="s">
        <v>226</v>
      </c>
      <c r="D269" s="108">
        <v>22247</v>
      </c>
      <c r="E269" s="109" t="s">
        <v>16</v>
      </c>
      <c r="F269" s="108">
        <v>1116</v>
      </c>
      <c r="G269" s="109" t="s">
        <v>169</v>
      </c>
      <c r="H269" s="110">
        <v>13424</v>
      </c>
    </row>
    <row r="270" spans="1:10" x14ac:dyDescent="0.25">
      <c r="A270" s="108">
        <v>201</v>
      </c>
      <c r="B270" s="108">
        <v>20110</v>
      </c>
      <c r="C270" s="109" t="s">
        <v>226</v>
      </c>
      <c r="D270" s="108">
        <v>22247</v>
      </c>
      <c r="E270" s="109" t="s">
        <v>16</v>
      </c>
      <c r="F270" s="108">
        <v>1120</v>
      </c>
      <c r="G270" s="109" t="s">
        <v>171</v>
      </c>
      <c r="H270" s="110">
        <v>51157</v>
      </c>
    </row>
    <row r="271" spans="1:10" x14ac:dyDescent="0.25">
      <c r="A271" s="108">
        <v>201</v>
      </c>
      <c r="B271" s="108">
        <v>20110</v>
      </c>
      <c r="C271" s="109" t="s">
        <v>226</v>
      </c>
      <c r="D271" s="108">
        <v>22247</v>
      </c>
      <c r="E271" s="109" t="s">
        <v>16</v>
      </c>
      <c r="F271" s="108">
        <v>1130</v>
      </c>
      <c r="G271" s="109" t="s">
        <v>173</v>
      </c>
      <c r="H271" s="110">
        <v>3601</v>
      </c>
    </row>
    <row r="272" spans="1:10" x14ac:dyDescent="0.25">
      <c r="A272" s="108">
        <v>201</v>
      </c>
      <c r="B272" s="108">
        <v>20110</v>
      </c>
      <c r="C272" s="109" t="s">
        <v>226</v>
      </c>
      <c r="D272" s="108">
        <v>22247</v>
      </c>
      <c r="E272" s="109" t="s">
        <v>16</v>
      </c>
      <c r="F272" s="108">
        <v>1140</v>
      </c>
      <c r="G272" s="109" t="s">
        <v>175</v>
      </c>
      <c r="H272" s="110">
        <v>1594</v>
      </c>
    </row>
    <row r="273" spans="1:10" x14ac:dyDescent="0.25">
      <c r="A273" s="108">
        <v>201</v>
      </c>
      <c r="B273" s="108">
        <v>20110</v>
      </c>
      <c r="C273" s="109" t="s">
        <v>226</v>
      </c>
      <c r="D273" s="108">
        <v>22247</v>
      </c>
      <c r="E273" s="109" t="s">
        <v>16</v>
      </c>
      <c r="F273" s="108">
        <v>1150</v>
      </c>
      <c r="G273" s="109" t="s">
        <v>177</v>
      </c>
      <c r="H273" s="110">
        <v>5071</v>
      </c>
    </row>
    <row r="274" spans="1:10" x14ac:dyDescent="0.25">
      <c r="A274" s="108">
        <v>201</v>
      </c>
      <c r="B274" s="108">
        <v>20110</v>
      </c>
      <c r="C274" s="109" t="s">
        <v>226</v>
      </c>
      <c r="D274" s="108">
        <v>22247</v>
      </c>
      <c r="E274" s="109" t="s">
        <v>16</v>
      </c>
      <c r="F274" s="108">
        <v>1160</v>
      </c>
      <c r="G274" s="109" t="s">
        <v>179</v>
      </c>
      <c r="H274" s="110">
        <v>3023</v>
      </c>
    </row>
    <row r="275" spans="1:10" x14ac:dyDescent="0.25">
      <c r="A275" s="108">
        <v>201</v>
      </c>
      <c r="B275" s="108">
        <v>20110</v>
      </c>
      <c r="C275" s="109" t="s">
        <v>226</v>
      </c>
      <c r="D275" s="108">
        <v>22247</v>
      </c>
      <c r="E275" s="109" t="s">
        <v>16</v>
      </c>
      <c r="F275" s="108">
        <v>1170</v>
      </c>
      <c r="G275" s="109" t="s">
        <v>181</v>
      </c>
      <c r="H275" s="110">
        <v>18228</v>
      </c>
    </row>
    <row r="276" spans="1:10" x14ac:dyDescent="0.25">
      <c r="A276" s="108">
        <v>201</v>
      </c>
      <c r="B276" s="108">
        <v>20110</v>
      </c>
      <c r="C276" s="109" t="s">
        <v>226</v>
      </c>
      <c r="D276" s="108">
        <v>22247</v>
      </c>
      <c r="E276" s="109" t="s">
        <v>16</v>
      </c>
      <c r="F276" s="108">
        <v>1190</v>
      </c>
      <c r="G276" s="109" t="s">
        <v>238</v>
      </c>
      <c r="H276" s="110">
        <v>1111</v>
      </c>
    </row>
    <row r="277" spans="1:10" x14ac:dyDescent="0.25">
      <c r="A277" s="108">
        <v>201</v>
      </c>
      <c r="B277" s="108">
        <v>20110</v>
      </c>
      <c r="C277" s="109" t="s">
        <v>226</v>
      </c>
      <c r="D277" s="108">
        <v>22247</v>
      </c>
      <c r="E277" s="109" t="s">
        <v>16</v>
      </c>
      <c r="F277" s="108">
        <v>1195</v>
      </c>
      <c r="G277" s="109" t="s">
        <v>184</v>
      </c>
      <c r="H277" s="110">
        <v>3294</v>
      </c>
    </row>
    <row r="278" spans="1:10" x14ac:dyDescent="0.25">
      <c r="A278" s="108">
        <v>201</v>
      </c>
      <c r="B278" s="108">
        <v>20110</v>
      </c>
      <c r="C278" s="109" t="s">
        <v>226</v>
      </c>
      <c r="D278" s="108">
        <v>22247</v>
      </c>
      <c r="E278" s="109" t="s">
        <v>16</v>
      </c>
      <c r="F278" s="108">
        <v>1200</v>
      </c>
      <c r="G278" s="109" t="s">
        <v>186</v>
      </c>
      <c r="H278" s="110">
        <v>2214</v>
      </c>
    </row>
    <row r="279" spans="1:10" x14ac:dyDescent="0.25">
      <c r="A279" s="108">
        <v>201</v>
      </c>
      <c r="B279" s="108">
        <v>20110</v>
      </c>
      <c r="C279" s="109" t="s">
        <v>226</v>
      </c>
      <c r="D279" s="108">
        <v>22247</v>
      </c>
      <c r="E279" s="109" t="s">
        <v>16</v>
      </c>
      <c r="F279" s="108">
        <v>1220</v>
      </c>
      <c r="G279" s="109" t="s">
        <v>239</v>
      </c>
      <c r="H279" s="110">
        <v>5921</v>
      </c>
    </row>
    <row r="280" spans="1:10" x14ac:dyDescent="0.25">
      <c r="A280" s="108">
        <v>201</v>
      </c>
      <c r="B280" s="108">
        <v>20110</v>
      </c>
      <c r="C280" s="109" t="s">
        <v>226</v>
      </c>
      <c r="D280" s="108">
        <v>22247</v>
      </c>
      <c r="E280" s="109" t="s">
        <v>16</v>
      </c>
      <c r="F280" s="108">
        <v>1230</v>
      </c>
      <c r="G280" s="109" t="s">
        <v>218</v>
      </c>
      <c r="H280" s="110">
        <v>2465</v>
      </c>
    </row>
    <row r="281" spans="1:10" x14ac:dyDescent="0.25">
      <c r="A281" s="108">
        <v>201</v>
      </c>
      <c r="B281" s="108">
        <v>20110</v>
      </c>
      <c r="C281" s="109" t="s">
        <v>226</v>
      </c>
      <c r="D281" s="108">
        <v>22247</v>
      </c>
      <c r="E281" s="109" t="s">
        <v>16</v>
      </c>
      <c r="F281" s="108">
        <v>1240</v>
      </c>
      <c r="G281" s="109" t="s">
        <v>246</v>
      </c>
      <c r="H281" s="110">
        <v>6564</v>
      </c>
    </row>
    <row r="282" spans="1:10" x14ac:dyDescent="0.25">
      <c r="A282" s="108">
        <v>201</v>
      </c>
      <c r="B282" s="108">
        <v>20110</v>
      </c>
      <c r="C282" s="109" t="s">
        <v>226</v>
      </c>
      <c r="D282" s="108">
        <v>22247</v>
      </c>
      <c r="E282" s="109" t="s">
        <v>16</v>
      </c>
      <c r="F282" s="108">
        <v>1370</v>
      </c>
      <c r="G282" s="109" t="s">
        <v>158</v>
      </c>
      <c r="H282" s="109">
        <v>244</v>
      </c>
    </row>
    <row r="283" spans="1:10" x14ac:dyDescent="0.25">
      <c r="A283" s="108">
        <v>201</v>
      </c>
      <c r="B283" s="108">
        <v>20110</v>
      </c>
      <c r="C283" s="109" t="s">
        <v>226</v>
      </c>
      <c r="D283" s="108">
        <v>22247</v>
      </c>
      <c r="E283" s="109" t="s">
        <v>16</v>
      </c>
      <c r="F283" s="108">
        <v>1429</v>
      </c>
      <c r="G283" s="109" t="s">
        <v>193</v>
      </c>
      <c r="H283" s="110">
        <v>52933</v>
      </c>
    </row>
    <row r="284" spans="1:10" x14ac:dyDescent="0.25">
      <c r="A284" s="103">
        <v>201</v>
      </c>
      <c r="B284" s="103">
        <v>20110</v>
      </c>
      <c r="C284" s="101" t="s">
        <v>226</v>
      </c>
      <c r="D284" s="103">
        <v>22247</v>
      </c>
      <c r="E284" s="101" t="s">
        <v>16</v>
      </c>
      <c r="F284" s="103">
        <v>1550</v>
      </c>
      <c r="G284" s="101" t="s">
        <v>195</v>
      </c>
      <c r="H284" s="102">
        <v>23450</v>
      </c>
      <c r="J284" t="s">
        <v>248</v>
      </c>
    </row>
    <row r="285" spans="1:10" x14ac:dyDescent="0.25">
      <c r="A285" s="108">
        <v>201</v>
      </c>
      <c r="B285" s="108">
        <v>20110</v>
      </c>
      <c r="C285" s="109" t="s">
        <v>226</v>
      </c>
      <c r="D285" s="108">
        <v>22247</v>
      </c>
      <c r="E285" s="109" t="s">
        <v>16</v>
      </c>
      <c r="F285" s="108">
        <v>1600</v>
      </c>
      <c r="G285" s="109" t="s">
        <v>231</v>
      </c>
      <c r="H285" s="110">
        <v>-644638</v>
      </c>
    </row>
    <row r="286" spans="1:10" x14ac:dyDescent="0.25">
      <c r="A286" s="108">
        <v>201</v>
      </c>
      <c r="B286" s="108">
        <v>20110</v>
      </c>
      <c r="C286" s="109" t="s">
        <v>226</v>
      </c>
      <c r="D286" s="108">
        <v>22247</v>
      </c>
      <c r="E286" s="109" t="s">
        <v>16</v>
      </c>
      <c r="F286" s="108">
        <v>1700</v>
      </c>
      <c r="G286" s="109" t="s">
        <v>197</v>
      </c>
      <c r="H286" s="110">
        <v>-51000</v>
      </c>
    </row>
    <row r="287" spans="1:10" x14ac:dyDescent="0.25">
      <c r="A287" s="108">
        <v>201</v>
      </c>
      <c r="B287" s="108">
        <v>20110</v>
      </c>
      <c r="C287" s="109" t="s">
        <v>226</v>
      </c>
      <c r="D287" s="108">
        <v>22247</v>
      </c>
      <c r="E287" s="109" t="s">
        <v>16</v>
      </c>
      <c r="F287" s="108">
        <v>1710</v>
      </c>
      <c r="G287" s="109" t="s">
        <v>154</v>
      </c>
      <c r="H287" s="110">
        <v>-177537</v>
      </c>
    </row>
    <row r="288" spans="1:10" x14ac:dyDescent="0.25">
      <c r="A288" s="108">
        <v>201</v>
      </c>
      <c r="B288" s="108">
        <v>20110</v>
      </c>
      <c r="C288" s="109" t="s">
        <v>226</v>
      </c>
      <c r="D288" s="108">
        <v>22247</v>
      </c>
      <c r="E288" s="109" t="s">
        <v>16</v>
      </c>
      <c r="F288" s="108">
        <v>1711</v>
      </c>
      <c r="G288" s="109" t="s">
        <v>200</v>
      </c>
      <c r="H288" s="110">
        <v>-336523</v>
      </c>
    </row>
    <row r="289" spans="1:10" x14ac:dyDescent="0.25">
      <c r="A289" s="108">
        <v>201</v>
      </c>
      <c r="B289" s="108">
        <v>20110</v>
      </c>
      <c r="C289" s="109" t="s">
        <v>226</v>
      </c>
      <c r="D289" s="108">
        <v>22247</v>
      </c>
      <c r="E289" s="109" t="s">
        <v>16</v>
      </c>
      <c r="F289" s="108">
        <v>1729</v>
      </c>
      <c r="G289" s="109" t="s">
        <v>202</v>
      </c>
      <c r="H289" s="110">
        <v>-52933</v>
      </c>
    </row>
    <row r="290" spans="1:10" x14ac:dyDescent="0.25">
      <c r="A290" s="103"/>
      <c r="B290" s="103"/>
      <c r="C290" s="101"/>
      <c r="D290" s="103"/>
      <c r="E290" s="101"/>
      <c r="F290" s="103"/>
      <c r="G290" s="101"/>
      <c r="H290" s="102"/>
    </row>
    <row r="291" spans="1:10" x14ac:dyDescent="0.25">
      <c r="A291" s="108">
        <v>201</v>
      </c>
      <c r="B291" s="108">
        <v>20110</v>
      </c>
      <c r="C291" s="109" t="s">
        <v>226</v>
      </c>
      <c r="D291" s="108">
        <v>22270</v>
      </c>
      <c r="E291" s="109" t="s">
        <v>17</v>
      </c>
      <c r="F291" s="108">
        <v>1010</v>
      </c>
      <c r="G291" s="109" t="s">
        <v>150</v>
      </c>
      <c r="H291" s="110">
        <v>9619991</v>
      </c>
    </row>
    <row r="292" spans="1:10" x14ac:dyDescent="0.25">
      <c r="A292" s="108">
        <v>201</v>
      </c>
      <c r="B292" s="108">
        <v>20110</v>
      </c>
      <c r="C292" s="109" t="s">
        <v>226</v>
      </c>
      <c r="D292" s="108">
        <v>22270</v>
      </c>
      <c r="E292" s="109" t="s">
        <v>17</v>
      </c>
      <c r="F292" s="108">
        <v>1015</v>
      </c>
      <c r="G292" s="109" t="s">
        <v>161</v>
      </c>
      <c r="H292" s="110">
        <v>37755</v>
      </c>
    </row>
    <row r="293" spans="1:10" x14ac:dyDescent="0.25">
      <c r="A293" s="108">
        <v>201</v>
      </c>
      <c r="B293" s="108">
        <v>20110</v>
      </c>
      <c r="C293" s="109" t="s">
        <v>226</v>
      </c>
      <c r="D293" s="108">
        <v>22270</v>
      </c>
      <c r="E293" s="109" t="s">
        <v>17</v>
      </c>
      <c r="F293" s="108">
        <v>1020</v>
      </c>
      <c r="G293" s="109" t="s">
        <v>233</v>
      </c>
      <c r="H293" s="110">
        <v>496423</v>
      </c>
    </row>
    <row r="294" spans="1:10" x14ac:dyDescent="0.25">
      <c r="A294" s="108">
        <v>201</v>
      </c>
      <c r="B294" s="108">
        <v>20110</v>
      </c>
      <c r="C294" s="109" t="s">
        <v>226</v>
      </c>
      <c r="D294" s="108">
        <v>22270</v>
      </c>
      <c r="E294" s="109" t="s">
        <v>17</v>
      </c>
      <c r="F294" s="108">
        <v>1025</v>
      </c>
      <c r="G294" s="109" t="s">
        <v>234</v>
      </c>
      <c r="H294" s="110">
        <v>173453</v>
      </c>
    </row>
    <row r="295" spans="1:10" x14ac:dyDescent="0.25">
      <c r="A295" s="108">
        <v>201</v>
      </c>
      <c r="B295" s="108">
        <v>20110</v>
      </c>
      <c r="C295" s="109" t="s">
        <v>226</v>
      </c>
      <c r="D295" s="108">
        <v>22270</v>
      </c>
      <c r="E295" s="109" t="s">
        <v>17</v>
      </c>
      <c r="F295" s="108">
        <v>1026</v>
      </c>
      <c r="G295" s="109" t="s">
        <v>235</v>
      </c>
      <c r="H295" s="110">
        <v>808508</v>
      </c>
    </row>
    <row r="296" spans="1:10" x14ac:dyDescent="0.25">
      <c r="A296" s="108">
        <v>201</v>
      </c>
      <c r="B296" s="108">
        <v>20110</v>
      </c>
      <c r="C296" s="109" t="s">
        <v>226</v>
      </c>
      <c r="D296" s="108">
        <v>22270</v>
      </c>
      <c r="E296" s="109" t="s">
        <v>17</v>
      </c>
      <c r="F296" s="108">
        <v>1030</v>
      </c>
      <c r="G296" s="109" t="s">
        <v>236</v>
      </c>
      <c r="H296" s="110">
        <v>130271</v>
      </c>
    </row>
    <row r="297" spans="1:10" x14ac:dyDescent="0.25">
      <c r="A297" s="108">
        <v>201</v>
      </c>
      <c r="B297" s="108">
        <v>20110</v>
      </c>
      <c r="C297" s="109" t="s">
        <v>226</v>
      </c>
      <c r="D297" s="108">
        <v>22270</v>
      </c>
      <c r="E297" s="109" t="s">
        <v>17</v>
      </c>
      <c r="F297" s="108">
        <v>1040</v>
      </c>
      <c r="G297" s="109" t="s">
        <v>228</v>
      </c>
      <c r="H297" s="110">
        <v>1617</v>
      </c>
    </row>
    <row r="298" spans="1:10" x14ac:dyDescent="0.25">
      <c r="A298" s="108">
        <v>201</v>
      </c>
      <c r="B298" s="108">
        <v>20110</v>
      </c>
      <c r="C298" s="109" t="s">
        <v>226</v>
      </c>
      <c r="D298" s="108">
        <v>22270</v>
      </c>
      <c r="E298" s="109" t="s">
        <v>17</v>
      </c>
      <c r="F298" s="108">
        <v>1050</v>
      </c>
      <c r="G298" s="109" t="s">
        <v>163</v>
      </c>
      <c r="H298" s="110">
        <v>5776</v>
      </c>
    </row>
    <row r="299" spans="1:10" x14ac:dyDescent="0.25">
      <c r="A299" s="108">
        <v>201</v>
      </c>
      <c r="B299" s="108">
        <v>20110</v>
      </c>
      <c r="C299" s="109" t="s">
        <v>226</v>
      </c>
      <c r="D299" s="108">
        <v>22270</v>
      </c>
      <c r="E299" s="109" t="s">
        <v>17</v>
      </c>
      <c r="F299" s="108">
        <v>1051</v>
      </c>
      <c r="G299" s="109" t="s">
        <v>164</v>
      </c>
      <c r="H299" s="109">
        <v>-72</v>
      </c>
    </row>
    <row r="300" spans="1:10" x14ac:dyDescent="0.25">
      <c r="A300" s="103">
        <v>201</v>
      </c>
      <c r="B300" s="103">
        <v>20110</v>
      </c>
      <c r="C300" s="101" t="s">
        <v>226</v>
      </c>
      <c r="D300" s="103">
        <v>22270</v>
      </c>
      <c r="E300" s="101" t="s">
        <v>17</v>
      </c>
      <c r="F300" s="103">
        <v>1090</v>
      </c>
      <c r="G300" s="101" t="s">
        <v>151</v>
      </c>
      <c r="H300" s="102">
        <v>1622525</v>
      </c>
      <c r="J300" t="s">
        <v>225</v>
      </c>
    </row>
    <row r="301" spans="1:10" x14ac:dyDescent="0.25">
      <c r="A301" s="108">
        <v>201</v>
      </c>
      <c r="B301" s="108">
        <v>20110</v>
      </c>
      <c r="C301" s="109" t="s">
        <v>226</v>
      </c>
      <c r="D301" s="108">
        <v>22270</v>
      </c>
      <c r="E301" s="109" t="s">
        <v>17</v>
      </c>
      <c r="F301" s="108">
        <v>1099</v>
      </c>
      <c r="G301" s="109" t="s">
        <v>152</v>
      </c>
      <c r="H301" s="110">
        <v>1660544</v>
      </c>
    </row>
    <row r="302" spans="1:10" x14ac:dyDescent="0.25">
      <c r="A302" s="108">
        <v>201</v>
      </c>
      <c r="B302" s="108">
        <v>20110</v>
      </c>
      <c r="C302" s="109" t="s">
        <v>226</v>
      </c>
      <c r="D302" s="108">
        <v>22270</v>
      </c>
      <c r="E302" s="109" t="s">
        <v>17</v>
      </c>
      <c r="F302" s="108">
        <v>1100</v>
      </c>
      <c r="G302" s="109" t="s">
        <v>165</v>
      </c>
      <c r="H302" s="110">
        <v>55252</v>
      </c>
    </row>
    <row r="303" spans="1:10" x14ac:dyDescent="0.25">
      <c r="A303" s="108">
        <v>201</v>
      </c>
      <c r="B303" s="108">
        <v>20110</v>
      </c>
      <c r="C303" s="109" t="s">
        <v>226</v>
      </c>
      <c r="D303" s="108">
        <v>22270</v>
      </c>
      <c r="E303" s="109" t="s">
        <v>17</v>
      </c>
      <c r="F303" s="108">
        <v>1105</v>
      </c>
      <c r="G303" s="109" t="s">
        <v>167</v>
      </c>
      <c r="H303" s="110">
        <v>32009</v>
      </c>
    </row>
    <row r="304" spans="1:10" x14ac:dyDescent="0.25">
      <c r="A304" s="108">
        <v>201</v>
      </c>
      <c r="B304" s="108">
        <v>20110</v>
      </c>
      <c r="C304" s="109" t="s">
        <v>226</v>
      </c>
      <c r="D304" s="108">
        <v>22270</v>
      </c>
      <c r="E304" s="109" t="s">
        <v>17</v>
      </c>
      <c r="F304" s="108">
        <v>1110</v>
      </c>
      <c r="G304" s="109" t="s">
        <v>221</v>
      </c>
      <c r="H304" s="110">
        <v>2343</v>
      </c>
    </row>
    <row r="305" spans="1:10" x14ac:dyDescent="0.25">
      <c r="A305" s="108">
        <v>201</v>
      </c>
      <c r="B305" s="108">
        <v>20110</v>
      </c>
      <c r="C305" s="109" t="s">
        <v>226</v>
      </c>
      <c r="D305" s="108">
        <v>22270</v>
      </c>
      <c r="E305" s="109" t="s">
        <v>17</v>
      </c>
      <c r="F305" s="108">
        <v>1115</v>
      </c>
      <c r="G305" s="109" t="s">
        <v>237</v>
      </c>
      <c r="H305" s="110">
        <v>424958</v>
      </c>
    </row>
    <row r="306" spans="1:10" x14ac:dyDescent="0.25">
      <c r="A306" s="108">
        <v>201</v>
      </c>
      <c r="B306" s="108">
        <v>20110</v>
      </c>
      <c r="C306" s="109" t="s">
        <v>226</v>
      </c>
      <c r="D306" s="108">
        <v>22270</v>
      </c>
      <c r="E306" s="109" t="s">
        <v>17</v>
      </c>
      <c r="F306" s="108">
        <v>1116</v>
      </c>
      <c r="G306" s="109" t="s">
        <v>169</v>
      </c>
      <c r="H306" s="110">
        <v>21868</v>
      </c>
    </row>
    <row r="307" spans="1:10" x14ac:dyDescent="0.25">
      <c r="A307" s="108">
        <v>201</v>
      </c>
      <c r="B307" s="108">
        <v>20110</v>
      </c>
      <c r="C307" s="109" t="s">
        <v>226</v>
      </c>
      <c r="D307" s="108">
        <v>22270</v>
      </c>
      <c r="E307" s="109" t="s">
        <v>17</v>
      </c>
      <c r="F307" s="108">
        <v>1120</v>
      </c>
      <c r="G307" s="109" t="s">
        <v>171</v>
      </c>
      <c r="H307" s="110">
        <v>78127</v>
      </c>
    </row>
    <row r="308" spans="1:10" x14ac:dyDescent="0.25">
      <c r="A308" s="108">
        <v>201</v>
      </c>
      <c r="B308" s="108">
        <v>20110</v>
      </c>
      <c r="C308" s="109" t="s">
        <v>226</v>
      </c>
      <c r="D308" s="108">
        <v>22270</v>
      </c>
      <c r="E308" s="109" t="s">
        <v>17</v>
      </c>
      <c r="F308" s="108">
        <v>1130</v>
      </c>
      <c r="G308" s="109" t="s">
        <v>173</v>
      </c>
      <c r="H308" s="110">
        <v>7396</v>
      </c>
    </row>
    <row r="309" spans="1:10" x14ac:dyDescent="0.25">
      <c r="A309" s="108">
        <v>201</v>
      </c>
      <c r="B309" s="108">
        <v>20110</v>
      </c>
      <c r="C309" s="109" t="s">
        <v>226</v>
      </c>
      <c r="D309" s="108">
        <v>22270</v>
      </c>
      <c r="E309" s="109" t="s">
        <v>17</v>
      </c>
      <c r="F309" s="108">
        <v>1150</v>
      </c>
      <c r="G309" s="109" t="s">
        <v>177</v>
      </c>
      <c r="H309" s="110">
        <v>16912</v>
      </c>
    </row>
    <row r="310" spans="1:10" x14ac:dyDescent="0.25">
      <c r="A310" s="108">
        <v>201</v>
      </c>
      <c r="B310" s="108">
        <v>20110</v>
      </c>
      <c r="C310" s="109" t="s">
        <v>226</v>
      </c>
      <c r="D310" s="108">
        <v>22270</v>
      </c>
      <c r="E310" s="109" t="s">
        <v>17</v>
      </c>
      <c r="F310" s="108">
        <v>1160</v>
      </c>
      <c r="G310" s="109" t="s">
        <v>179</v>
      </c>
      <c r="H310" s="110">
        <v>5298</v>
      </c>
    </row>
    <row r="311" spans="1:10" x14ac:dyDescent="0.25">
      <c r="A311" s="108">
        <v>201</v>
      </c>
      <c r="B311" s="108">
        <v>20110</v>
      </c>
      <c r="C311" s="109" t="s">
        <v>226</v>
      </c>
      <c r="D311" s="108">
        <v>22270</v>
      </c>
      <c r="E311" s="109" t="s">
        <v>17</v>
      </c>
      <c r="F311" s="108">
        <v>1170</v>
      </c>
      <c r="G311" s="109" t="s">
        <v>181</v>
      </c>
      <c r="H311" s="110">
        <v>3024</v>
      </c>
    </row>
    <row r="312" spans="1:10" x14ac:dyDescent="0.25">
      <c r="A312" s="108">
        <v>201</v>
      </c>
      <c r="B312" s="108">
        <v>20110</v>
      </c>
      <c r="C312" s="109" t="s">
        <v>226</v>
      </c>
      <c r="D312" s="108">
        <v>22270</v>
      </c>
      <c r="E312" s="109" t="s">
        <v>17</v>
      </c>
      <c r="F312" s="108">
        <v>1190</v>
      </c>
      <c r="G312" s="109" t="s">
        <v>238</v>
      </c>
      <c r="H312" s="110">
        <v>4247</v>
      </c>
    </row>
    <row r="313" spans="1:10" x14ac:dyDescent="0.25">
      <c r="A313" s="108">
        <v>201</v>
      </c>
      <c r="B313" s="108">
        <v>20110</v>
      </c>
      <c r="C313" s="109" t="s">
        <v>226</v>
      </c>
      <c r="D313" s="108">
        <v>22270</v>
      </c>
      <c r="E313" s="109" t="s">
        <v>17</v>
      </c>
      <c r="F313" s="108">
        <v>1195</v>
      </c>
      <c r="G313" s="109" t="s">
        <v>184</v>
      </c>
      <c r="H313" s="110">
        <v>2144</v>
      </c>
    </row>
    <row r="314" spans="1:10" x14ac:dyDescent="0.25">
      <c r="A314" s="108">
        <v>201</v>
      </c>
      <c r="B314" s="108">
        <v>20110</v>
      </c>
      <c r="C314" s="109" t="s">
        <v>226</v>
      </c>
      <c r="D314" s="108">
        <v>22270</v>
      </c>
      <c r="E314" s="109" t="s">
        <v>17</v>
      </c>
      <c r="F314" s="108">
        <v>1200</v>
      </c>
      <c r="G314" s="109" t="s">
        <v>186</v>
      </c>
      <c r="H314" s="110">
        <v>59308</v>
      </c>
    </row>
    <row r="315" spans="1:10" x14ac:dyDescent="0.25">
      <c r="A315" s="108">
        <v>201</v>
      </c>
      <c r="B315" s="108">
        <v>20110</v>
      </c>
      <c r="C315" s="109" t="s">
        <v>226</v>
      </c>
      <c r="D315" s="108">
        <v>22270</v>
      </c>
      <c r="E315" s="109" t="s">
        <v>17</v>
      </c>
      <c r="F315" s="108">
        <v>1240</v>
      </c>
      <c r="G315" s="109" t="s">
        <v>246</v>
      </c>
      <c r="H315" s="110">
        <v>2658</v>
      </c>
    </row>
    <row r="316" spans="1:10" x14ac:dyDescent="0.25">
      <c r="A316" s="108">
        <v>201</v>
      </c>
      <c r="B316" s="108">
        <v>20110</v>
      </c>
      <c r="C316" s="109" t="s">
        <v>226</v>
      </c>
      <c r="D316" s="108">
        <v>22270</v>
      </c>
      <c r="E316" s="109" t="s">
        <v>17</v>
      </c>
      <c r="F316" s="108">
        <v>1260</v>
      </c>
      <c r="G316" s="109" t="s">
        <v>251</v>
      </c>
      <c r="H316" s="109">
        <v>733</v>
      </c>
    </row>
    <row r="317" spans="1:10" x14ac:dyDescent="0.25">
      <c r="A317" s="108">
        <v>201</v>
      </c>
      <c r="B317" s="108">
        <v>20110</v>
      </c>
      <c r="C317" s="109" t="s">
        <v>226</v>
      </c>
      <c r="D317" s="108">
        <v>22270</v>
      </c>
      <c r="E317" s="109" t="s">
        <v>17</v>
      </c>
      <c r="F317" s="108">
        <v>1429</v>
      </c>
      <c r="G317" s="109" t="s">
        <v>193</v>
      </c>
      <c r="H317" s="110">
        <v>119571</v>
      </c>
    </row>
    <row r="318" spans="1:10" x14ac:dyDescent="0.25">
      <c r="A318" s="108">
        <v>201</v>
      </c>
      <c r="B318" s="108">
        <v>20110</v>
      </c>
      <c r="C318" s="109" t="s">
        <v>226</v>
      </c>
      <c r="D318" s="108">
        <v>22270</v>
      </c>
      <c r="E318" s="109" t="s">
        <v>17</v>
      </c>
      <c r="F318" s="108">
        <v>1505</v>
      </c>
      <c r="G318" s="109" t="s">
        <v>252</v>
      </c>
      <c r="H318" s="109">
        <v>414</v>
      </c>
    </row>
    <row r="319" spans="1:10" x14ac:dyDescent="0.25">
      <c r="A319" s="103">
        <v>201</v>
      </c>
      <c r="B319" s="103">
        <v>20110</v>
      </c>
      <c r="C319" s="101" t="s">
        <v>226</v>
      </c>
      <c r="D319" s="103">
        <v>22270</v>
      </c>
      <c r="E319" s="101" t="s">
        <v>17</v>
      </c>
      <c r="F319" s="103">
        <v>1550</v>
      </c>
      <c r="G319" s="101" t="s">
        <v>195</v>
      </c>
      <c r="H319" s="102">
        <v>84192</v>
      </c>
      <c r="J319" t="s">
        <v>247</v>
      </c>
    </row>
    <row r="320" spans="1:10" x14ac:dyDescent="0.25">
      <c r="A320" s="108">
        <v>201</v>
      </c>
      <c r="B320" s="108">
        <v>20110</v>
      </c>
      <c r="C320" s="109" t="s">
        <v>226</v>
      </c>
      <c r="D320" s="108">
        <v>22270</v>
      </c>
      <c r="E320" s="109" t="s">
        <v>17</v>
      </c>
      <c r="F320" s="108">
        <v>1600</v>
      </c>
      <c r="G320" s="109" t="s">
        <v>231</v>
      </c>
      <c r="H320" s="110">
        <v>-1688973</v>
      </c>
    </row>
    <row r="321" spans="1:10" x14ac:dyDescent="0.25">
      <c r="A321" s="108">
        <v>201</v>
      </c>
      <c r="B321" s="108">
        <v>20110</v>
      </c>
      <c r="C321" s="109" t="s">
        <v>226</v>
      </c>
      <c r="D321" s="108">
        <v>22270</v>
      </c>
      <c r="E321" s="109" t="s">
        <v>17</v>
      </c>
      <c r="F321" s="108">
        <v>1700</v>
      </c>
      <c r="G321" s="109" t="s">
        <v>197</v>
      </c>
      <c r="H321" s="110">
        <v>-161000</v>
      </c>
    </row>
    <row r="322" spans="1:10" x14ac:dyDescent="0.25">
      <c r="A322" s="108">
        <v>201</v>
      </c>
      <c r="B322" s="108">
        <v>20110</v>
      </c>
      <c r="C322" s="109" t="s">
        <v>226</v>
      </c>
      <c r="D322" s="108">
        <v>22270</v>
      </c>
      <c r="E322" s="109" t="s">
        <v>17</v>
      </c>
      <c r="F322" s="108">
        <v>1710</v>
      </c>
      <c r="G322" s="109" t="s">
        <v>154</v>
      </c>
      <c r="H322" s="110">
        <v>-649696</v>
      </c>
    </row>
    <row r="323" spans="1:10" x14ac:dyDescent="0.25">
      <c r="A323" s="108">
        <v>201</v>
      </c>
      <c r="B323" s="108">
        <v>20110</v>
      </c>
      <c r="C323" s="109" t="s">
        <v>226</v>
      </c>
      <c r="D323" s="108">
        <v>22270</v>
      </c>
      <c r="E323" s="109" t="s">
        <v>17</v>
      </c>
      <c r="F323" s="108">
        <v>1711</v>
      </c>
      <c r="G323" s="109" t="s">
        <v>200</v>
      </c>
      <c r="H323" s="110">
        <v>-490103</v>
      </c>
    </row>
    <row r="324" spans="1:10" x14ac:dyDescent="0.25">
      <c r="A324" s="108">
        <v>201</v>
      </c>
      <c r="B324" s="108">
        <v>20110</v>
      </c>
      <c r="C324" s="109" t="s">
        <v>226</v>
      </c>
      <c r="D324" s="108">
        <v>22270</v>
      </c>
      <c r="E324" s="109" t="s">
        <v>17</v>
      </c>
      <c r="F324" s="108">
        <v>1729</v>
      </c>
      <c r="G324" s="109" t="s">
        <v>202</v>
      </c>
      <c r="H324" s="110">
        <v>-119571</v>
      </c>
    </row>
    <row r="325" spans="1:10" x14ac:dyDescent="0.25">
      <c r="A325" s="108">
        <v>201</v>
      </c>
      <c r="B325" s="108">
        <v>20110</v>
      </c>
      <c r="C325" s="109" t="s">
        <v>226</v>
      </c>
      <c r="D325" s="108">
        <v>22270</v>
      </c>
      <c r="E325" s="109" t="s">
        <v>17</v>
      </c>
      <c r="F325" s="108">
        <v>1730</v>
      </c>
      <c r="G325" s="109" t="s">
        <v>204</v>
      </c>
      <c r="H325" s="110">
        <v>-61200</v>
      </c>
    </row>
    <row r="326" spans="1:10" x14ac:dyDescent="0.25">
      <c r="A326" s="108">
        <v>201</v>
      </c>
      <c r="B326" s="108">
        <v>20110</v>
      </c>
      <c r="C326" s="109" t="s">
        <v>226</v>
      </c>
      <c r="D326" s="108">
        <v>22270</v>
      </c>
      <c r="E326" s="109" t="s">
        <v>17</v>
      </c>
      <c r="F326" s="108">
        <v>1770</v>
      </c>
      <c r="G326" s="109" t="s">
        <v>208</v>
      </c>
      <c r="H326" s="110">
        <v>-11268</v>
      </c>
    </row>
    <row r="327" spans="1:10" x14ac:dyDescent="0.25">
      <c r="A327" s="103"/>
      <c r="B327" s="103"/>
      <c r="C327" s="101"/>
      <c r="D327" s="103"/>
      <c r="E327" s="101"/>
      <c r="F327" s="103"/>
      <c r="G327" s="101"/>
      <c r="H327" s="102"/>
    </row>
    <row r="328" spans="1:10" x14ac:dyDescent="0.25">
      <c r="A328" s="108">
        <v>201</v>
      </c>
      <c r="B328" s="108">
        <v>20110</v>
      </c>
      <c r="C328" s="109" t="s">
        <v>226</v>
      </c>
      <c r="D328" s="108">
        <v>22271</v>
      </c>
      <c r="E328" s="109" t="s">
        <v>20</v>
      </c>
      <c r="F328" s="108">
        <v>1010</v>
      </c>
      <c r="G328" s="109" t="s">
        <v>150</v>
      </c>
      <c r="H328" s="110">
        <v>6243440</v>
      </c>
    </row>
    <row r="329" spans="1:10" x14ac:dyDescent="0.25">
      <c r="A329" s="108">
        <v>201</v>
      </c>
      <c r="B329" s="108">
        <v>20110</v>
      </c>
      <c r="C329" s="109" t="s">
        <v>226</v>
      </c>
      <c r="D329" s="108">
        <v>22271</v>
      </c>
      <c r="E329" s="109" t="s">
        <v>20</v>
      </c>
      <c r="F329" s="108">
        <v>1015</v>
      </c>
      <c r="G329" s="109" t="s">
        <v>161</v>
      </c>
      <c r="H329" s="110">
        <v>63185</v>
      </c>
    </row>
    <row r="330" spans="1:10" x14ac:dyDescent="0.25">
      <c r="A330" s="108">
        <v>201</v>
      </c>
      <c r="B330" s="108">
        <v>20110</v>
      </c>
      <c r="C330" s="109" t="s">
        <v>226</v>
      </c>
      <c r="D330" s="108">
        <v>22271</v>
      </c>
      <c r="E330" s="109" t="s">
        <v>20</v>
      </c>
      <c r="F330" s="108">
        <v>1020</v>
      </c>
      <c r="G330" s="109" t="s">
        <v>233</v>
      </c>
      <c r="H330" s="110">
        <v>18379</v>
      </c>
    </row>
    <row r="331" spans="1:10" x14ac:dyDescent="0.25">
      <c r="A331" s="108">
        <v>201</v>
      </c>
      <c r="B331" s="108">
        <v>20110</v>
      </c>
      <c r="C331" s="109" t="s">
        <v>226</v>
      </c>
      <c r="D331" s="108">
        <v>22271</v>
      </c>
      <c r="E331" s="109" t="s">
        <v>20</v>
      </c>
      <c r="F331" s="108">
        <v>1025</v>
      </c>
      <c r="G331" s="109" t="s">
        <v>234</v>
      </c>
      <c r="H331" s="110">
        <v>104622</v>
      </c>
    </row>
    <row r="332" spans="1:10" x14ac:dyDescent="0.25">
      <c r="A332" s="108">
        <v>201</v>
      </c>
      <c r="B332" s="108">
        <v>20110</v>
      </c>
      <c r="C332" s="109" t="s">
        <v>226</v>
      </c>
      <c r="D332" s="108">
        <v>22271</v>
      </c>
      <c r="E332" s="109" t="s">
        <v>20</v>
      </c>
      <c r="F332" s="108">
        <v>1026</v>
      </c>
      <c r="G332" s="109" t="s">
        <v>235</v>
      </c>
      <c r="H332" s="110">
        <v>447564</v>
      </c>
    </row>
    <row r="333" spans="1:10" x14ac:dyDescent="0.25">
      <c r="A333" s="108">
        <v>201</v>
      </c>
      <c r="B333" s="108">
        <v>20110</v>
      </c>
      <c r="C333" s="109" t="s">
        <v>226</v>
      </c>
      <c r="D333" s="108">
        <v>22271</v>
      </c>
      <c r="E333" s="109" t="s">
        <v>20</v>
      </c>
      <c r="F333" s="108">
        <v>1030</v>
      </c>
      <c r="G333" s="109" t="s">
        <v>236</v>
      </c>
      <c r="H333" s="110">
        <v>12262</v>
      </c>
    </row>
    <row r="334" spans="1:10" x14ac:dyDescent="0.25">
      <c r="A334" s="108">
        <v>201</v>
      </c>
      <c r="B334" s="108">
        <v>20110</v>
      </c>
      <c r="C334" s="109" t="s">
        <v>226</v>
      </c>
      <c r="D334" s="108">
        <v>22271</v>
      </c>
      <c r="E334" s="109" t="s">
        <v>20</v>
      </c>
      <c r="F334" s="108">
        <v>1040</v>
      </c>
      <c r="G334" s="109" t="s">
        <v>228</v>
      </c>
      <c r="H334" s="110">
        <v>7629</v>
      </c>
    </row>
    <row r="335" spans="1:10" x14ac:dyDescent="0.25">
      <c r="A335" s="108">
        <v>201</v>
      </c>
      <c r="B335" s="108">
        <v>20110</v>
      </c>
      <c r="C335" s="109" t="s">
        <v>226</v>
      </c>
      <c r="D335" s="108">
        <v>22271</v>
      </c>
      <c r="E335" s="109" t="s">
        <v>20</v>
      </c>
      <c r="F335" s="108">
        <v>1050</v>
      </c>
      <c r="G335" s="109" t="s">
        <v>163</v>
      </c>
      <c r="H335" s="109">
        <v>239</v>
      </c>
    </row>
    <row r="336" spans="1:10" x14ac:dyDescent="0.25">
      <c r="A336" s="103">
        <v>201</v>
      </c>
      <c r="B336" s="103">
        <v>20110</v>
      </c>
      <c r="C336" s="101" t="s">
        <v>226</v>
      </c>
      <c r="D336" s="103">
        <v>22271</v>
      </c>
      <c r="E336" s="101" t="s">
        <v>20</v>
      </c>
      <c r="F336" s="103">
        <v>1090</v>
      </c>
      <c r="G336" s="101" t="s">
        <v>151</v>
      </c>
      <c r="H336" s="102">
        <v>1012908</v>
      </c>
      <c r="J336" t="s">
        <v>225</v>
      </c>
    </row>
    <row r="337" spans="1:8" x14ac:dyDescent="0.25">
      <c r="A337" s="108">
        <v>201</v>
      </c>
      <c r="B337" s="108">
        <v>20110</v>
      </c>
      <c r="C337" s="109" t="s">
        <v>226</v>
      </c>
      <c r="D337" s="108">
        <v>22271</v>
      </c>
      <c r="E337" s="109" t="s">
        <v>20</v>
      </c>
      <c r="F337" s="108">
        <v>1099</v>
      </c>
      <c r="G337" s="109" t="s">
        <v>152</v>
      </c>
      <c r="H337" s="110">
        <v>1041669</v>
      </c>
    </row>
    <row r="338" spans="1:8" x14ac:dyDescent="0.25">
      <c r="A338" s="108">
        <v>201</v>
      </c>
      <c r="B338" s="108">
        <v>20110</v>
      </c>
      <c r="C338" s="109" t="s">
        <v>226</v>
      </c>
      <c r="D338" s="108">
        <v>22271</v>
      </c>
      <c r="E338" s="109" t="s">
        <v>20</v>
      </c>
      <c r="F338" s="108">
        <v>1100</v>
      </c>
      <c r="G338" s="109" t="s">
        <v>165</v>
      </c>
      <c r="H338" s="110">
        <v>9850</v>
      </c>
    </row>
    <row r="339" spans="1:8" x14ac:dyDescent="0.25">
      <c r="A339" s="108">
        <v>201</v>
      </c>
      <c r="B339" s="108">
        <v>20110</v>
      </c>
      <c r="C339" s="109" t="s">
        <v>226</v>
      </c>
      <c r="D339" s="108">
        <v>22271</v>
      </c>
      <c r="E339" s="109" t="s">
        <v>20</v>
      </c>
      <c r="F339" s="108">
        <v>1105</v>
      </c>
      <c r="G339" s="109" t="s">
        <v>167</v>
      </c>
      <c r="H339" s="110">
        <v>18366</v>
      </c>
    </row>
    <row r="340" spans="1:8" x14ac:dyDescent="0.25">
      <c r="A340" s="108">
        <v>201</v>
      </c>
      <c r="B340" s="108">
        <v>20110</v>
      </c>
      <c r="C340" s="109" t="s">
        <v>226</v>
      </c>
      <c r="D340" s="108">
        <v>22271</v>
      </c>
      <c r="E340" s="109" t="s">
        <v>20</v>
      </c>
      <c r="F340" s="108">
        <v>1110</v>
      </c>
      <c r="G340" s="109" t="s">
        <v>221</v>
      </c>
      <c r="H340" s="110">
        <v>4839</v>
      </c>
    </row>
    <row r="341" spans="1:8" x14ac:dyDescent="0.25">
      <c r="A341" s="108">
        <v>201</v>
      </c>
      <c r="B341" s="108">
        <v>20110</v>
      </c>
      <c r="C341" s="109" t="s">
        <v>226</v>
      </c>
      <c r="D341" s="108">
        <v>22271</v>
      </c>
      <c r="E341" s="109" t="s">
        <v>20</v>
      </c>
      <c r="F341" s="108">
        <v>1115</v>
      </c>
      <c r="G341" s="109" t="s">
        <v>237</v>
      </c>
      <c r="H341" s="110">
        <v>200952</v>
      </c>
    </row>
    <row r="342" spans="1:8" x14ac:dyDescent="0.25">
      <c r="A342" s="108">
        <v>201</v>
      </c>
      <c r="B342" s="108">
        <v>20110</v>
      </c>
      <c r="C342" s="109" t="s">
        <v>226</v>
      </c>
      <c r="D342" s="108">
        <v>22271</v>
      </c>
      <c r="E342" s="109" t="s">
        <v>20</v>
      </c>
      <c r="F342" s="108">
        <v>1116</v>
      </c>
      <c r="G342" s="109" t="s">
        <v>169</v>
      </c>
      <c r="H342" s="110">
        <v>6921</v>
      </c>
    </row>
    <row r="343" spans="1:8" x14ac:dyDescent="0.25">
      <c r="A343" s="108">
        <v>201</v>
      </c>
      <c r="B343" s="108">
        <v>20110</v>
      </c>
      <c r="C343" s="109" t="s">
        <v>226</v>
      </c>
      <c r="D343" s="108">
        <v>22271</v>
      </c>
      <c r="E343" s="109" t="s">
        <v>20</v>
      </c>
      <c r="F343" s="108">
        <v>1120</v>
      </c>
      <c r="G343" s="109" t="s">
        <v>171</v>
      </c>
      <c r="H343" s="110">
        <v>22844</v>
      </c>
    </row>
    <row r="344" spans="1:8" x14ac:dyDescent="0.25">
      <c r="A344" s="108">
        <v>201</v>
      </c>
      <c r="B344" s="108">
        <v>20110</v>
      </c>
      <c r="C344" s="109" t="s">
        <v>226</v>
      </c>
      <c r="D344" s="108">
        <v>22271</v>
      </c>
      <c r="E344" s="109" t="s">
        <v>20</v>
      </c>
      <c r="F344" s="108">
        <v>1130</v>
      </c>
      <c r="G344" s="109" t="s">
        <v>173</v>
      </c>
      <c r="H344" s="110">
        <v>4167</v>
      </c>
    </row>
    <row r="345" spans="1:8" x14ac:dyDescent="0.25">
      <c r="A345" s="108">
        <v>201</v>
      </c>
      <c r="B345" s="108">
        <v>20110</v>
      </c>
      <c r="C345" s="109" t="s">
        <v>226</v>
      </c>
      <c r="D345" s="108">
        <v>22271</v>
      </c>
      <c r="E345" s="109" t="s">
        <v>20</v>
      </c>
      <c r="F345" s="108">
        <v>1140</v>
      </c>
      <c r="G345" s="109" t="s">
        <v>175</v>
      </c>
      <c r="H345" s="110">
        <v>2656</v>
      </c>
    </row>
    <row r="346" spans="1:8" x14ac:dyDescent="0.25">
      <c r="A346" s="108">
        <v>201</v>
      </c>
      <c r="B346" s="108">
        <v>20110</v>
      </c>
      <c r="C346" s="109" t="s">
        <v>226</v>
      </c>
      <c r="D346" s="108">
        <v>22271</v>
      </c>
      <c r="E346" s="109" t="s">
        <v>20</v>
      </c>
      <c r="F346" s="108">
        <v>1150</v>
      </c>
      <c r="G346" s="109" t="s">
        <v>177</v>
      </c>
      <c r="H346" s="110">
        <v>1941</v>
      </c>
    </row>
    <row r="347" spans="1:8" x14ac:dyDescent="0.25">
      <c r="A347" s="108">
        <v>201</v>
      </c>
      <c r="B347" s="108">
        <v>20110</v>
      </c>
      <c r="C347" s="109" t="s">
        <v>226</v>
      </c>
      <c r="D347" s="108">
        <v>22271</v>
      </c>
      <c r="E347" s="109" t="s">
        <v>20</v>
      </c>
      <c r="F347" s="108">
        <v>1160</v>
      </c>
      <c r="G347" s="109" t="s">
        <v>179</v>
      </c>
      <c r="H347" s="109">
        <v>296</v>
      </c>
    </row>
    <row r="348" spans="1:8" x14ac:dyDescent="0.25">
      <c r="A348" s="108">
        <v>201</v>
      </c>
      <c r="B348" s="108">
        <v>20110</v>
      </c>
      <c r="C348" s="109" t="s">
        <v>226</v>
      </c>
      <c r="D348" s="108">
        <v>22271</v>
      </c>
      <c r="E348" s="109" t="s">
        <v>20</v>
      </c>
      <c r="F348" s="108">
        <v>1170</v>
      </c>
      <c r="G348" s="109" t="s">
        <v>181</v>
      </c>
      <c r="H348" s="110">
        <v>2530</v>
      </c>
    </row>
    <row r="349" spans="1:8" x14ac:dyDescent="0.25">
      <c r="A349" s="108">
        <v>201</v>
      </c>
      <c r="B349" s="108">
        <v>20110</v>
      </c>
      <c r="C349" s="109" t="s">
        <v>226</v>
      </c>
      <c r="D349" s="108">
        <v>22271</v>
      </c>
      <c r="E349" s="109" t="s">
        <v>20</v>
      </c>
      <c r="F349" s="108">
        <v>1190</v>
      </c>
      <c r="G349" s="109" t="s">
        <v>238</v>
      </c>
      <c r="H349" s="110">
        <v>1111</v>
      </c>
    </row>
    <row r="350" spans="1:8" x14ac:dyDescent="0.25">
      <c r="A350" s="108">
        <v>201</v>
      </c>
      <c r="B350" s="108">
        <v>20110</v>
      </c>
      <c r="C350" s="109" t="s">
        <v>226</v>
      </c>
      <c r="D350" s="108">
        <v>22271</v>
      </c>
      <c r="E350" s="109" t="s">
        <v>20</v>
      </c>
      <c r="F350" s="108">
        <v>1195</v>
      </c>
      <c r="G350" s="109" t="s">
        <v>184</v>
      </c>
      <c r="H350" s="110">
        <v>16273</v>
      </c>
    </row>
    <row r="351" spans="1:8" x14ac:dyDescent="0.25">
      <c r="A351" s="108">
        <v>201</v>
      </c>
      <c r="B351" s="108">
        <v>20110</v>
      </c>
      <c r="C351" s="109" t="s">
        <v>226</v>
      </c>
      <c r="D351" s="108">
        <v>22271</v>
      </c>
      <c r="E351" s="109" t="s">
        <v>20</v>
      </c>
      <c r="F351" s="108">
        <v>1200</v>
      </c>
      <c r="G351" s="109" t="s">
        <v>186</v>
      </c>
      <c r="H351" s="110">
        <v>10911</v>
      </c>
    </row>
    <row r="352" spans="1:8" x14ac:dyDescent="0.25">
      <c r="A352" s="108">
        <v>201</v>
      </c>
      <c r="B352" s="108">
        <v>20110</v>
      </c>
      <c r="C352" s="109" t="s">
        <v>226</v>
      </c>
      <c r="D352" s="108">
        <v>22271</v>
      </c>
      <c r="E352" s="109" t="s">
        <v>20</v>
      </c>
      <c r="F352" s="108">
        <v>1220</v>
      </c>
      <c r="G352" s="109" t="s">
        <v>239</v>
      </c>
      <c r="H352" s="110">
        <v>4896</v>
      </c>
    </row>
    <row r="353" spans="1:10" x14ac:dyDescent="0.25">
      <c r="A353" s="108">
        <v>201</v>
      </c>
      <c r="B353" s="108">
        <v>20110</v>
      </c>
      <c r="C353" s="109" t="s">
        <v>226</v>
      </c>
      <c r="D353" s="108">
        <v>22271</v>
      </c>
      <c r="E353" s="109" t="s">
        <v>20</v>
      </c>
      <c r="F353" s="108">
        <v>1250</v>
      </c>
      <c r="G353" s="109" t="s">
        <v>215</v>
      </c>
      <c r="H353" s="110">
        <v>1024</v>
      </c>
    </row>
    <row r="354" spans="1:10" x14ac:dyDescent="0.25">
      <c r="A354" s="108">
        <v>201</v>
      </c>
      <c r="B354" s="108">
        <v>20110</v>
      </c>
      <c r="C354" s="109" t="s">
        <v>226</v>
      </c>
      <c r="D354" s="108">
        <v>22271</v>
      </c>
      <c r="E354" s="109" t="s">
        <v>20</v>
      </c>
      <c r="F354" s="108">
        <v>1370</v>
      </c>
      <c r="G354" s="109" t="s">
        <v>158</v>
      </c>
      <c r="H354" s="110">
        <v>12903</v>
      </c>
    </row>
    <row r="355" spans="1:10" x14ac:dyDescent="0.25">
      <c r="A355" s="108">
        <v>201</v>
      </c>
      <c r="B355" s="108">
        <v>20110</v>
      </c>
      <c r="C355" s="109" t="s">
        <v>226</v>
      </c>
      <c r="D355" s="108">
        <v>22271</v>
      </c>
      <c r="E355" s="109" t="s">
        <v>20</v>
      </c>
      <c r="F355" s="108">
        <v>1429</v>
      </c>
      <c r="G355" s="109" t="s">
        <v>193</v>
      </c>
      <c r="H355" s="110">
        <v>54541</v>
      </c>
    </row>
    <row r="356" spans="1:10" x14ac:dyDescent="0.25">
      <c r="A356" s="108">
        <v>201</v>
      </c>
      <c r="B356" s="108">
        <v>20110</v>
      </c>
      <c r="C356" s="109" t="s">
        <v>226</v>
      </c>
      <c r="D356" s="108">
        <v>22271</v>
      </c>
      <c r="E356" s="109" t="s">
        <v>20</v>
      </c>
      <c r="F356" s="108">
        <v>1470</v>
      </c>
      <c r="G356" s="109" t="s">
        <v>240</v>
      </c>
      <c r="H356" s="110">
        <v>2000</v>
      </c>
    </row>
    <row r="357" spans="1:10" x14ac:dyDescent="0.25">
      <c r="A357" s="108">
        <v>201</v>
      </c>
      <c r="B357" s="108">
        <v>20110</v>
      </c>
      <c r="C357" s="109" t="s">
        <v>226</v>
      </c>
      <c r="D357" s="108">
        <v>22271</v>
      </c>
      <c r="E357" s="109" t="s">
        <v>20</v>
      </c>
      <c r="F357" s="108">
        <v>1505</v>
      </c>
      <c r="G357" s="109" t="s">
        <v>252</v>
      </c>
      <c r="H357" s="110">
        <v>1784</v>
      </c>
    </row>
    <row r="358" spans="1:10" x14ac:dyDescent="0.25">
      <c r="A358" s="103">
        <v>201</v>
      </c>
      <c r="B358" s="103">
        <v>20110</v>
      </c>
      <c r="C358" s="101" t="s">
        <v>226</v>
      </c>
      <c r="D358" s="103">
        <v>22271</v>
      </c>
      <c r="E358" s="101" t="s">
        <v>20</v>
      </c>
      <c r="F358" s="103">
        <v>1550</v>
      </c>
      <c r="G358" s="101" t="s">
        <v>195</v>
      </c>
      <c r="H358" s="102">
        <v>95458</v>
      </c>
      <c r="J358" t="s">
        <v>253</v>
      </c>
    </row>
    <row r="359" spans="1:10" x14ac:dyDescent="0.25">
      <c r="A359" s="108">
        <v>201</v>
      </c>
      <c r="B359" s="108">
        <v>20110</v>
      </c>
      <c r="C359" s="109" t="s">
        <v>226</v>
      </c>
      <c r="D359" s="108">
        <v>22271</v>
      </c>
      <c r="E359" s="109" t="s">
        <v>20</v>
      </c>
      <c r="F359" s="108">
        <v>1600</v>
      </c>
      <c r="G359" s="109" t="s">
        <v>231</v>
      </c>
      <c r="H359" s="110">
        <v>-906540</v>
      </c>
    </row>
    <row r="360" spans="1:10" x14ac:dyDescent="0.25">
      <c r="A360" s="108">
        <v>201</v>
      </c>
      <c r="B360" s="108">
        <v>20110</v>
      </c>
      <c r="C360" s="109" t="s">
        <v>226</v>
      </c>
      <c r="D360" s="108">
        <v>22271</v>
      </c>
      <c r="E360" s="109" t="s">
        <v>20</v>
      </c>
      <c r="F360" s="108">
        <v>1700</v>
      </c>
      <c r="G360" s="109" t="s">
        <v>197</v>
      </c>
      <c r="H360" s="110">
        <v>-60000</v>
      </c>
    </row>
    <row r="361" spans="1:10" x14ac:dyDescent="0.25">
      <c r="A361" s="108">
        <v>201</v>
      </c>
      <c r="B361" s="108">
        <v>20110</v>
      </c>
      <c r="C361" s="109" t="s">
        <v>226</v>
      </c>
      <c r="D361" s="108">
        <v>22271</v>
      </c>
      <c r="E361" s="109" t="s">
        <v>20</v>
      </c>
      <c r="F361" s="108">
        <v>1710</v>
      </c>
      <c r="G361" s="109" t="s">
        <v>154</v>
      </c>
      <c r="H361" s="110">
        <v>-612139</v>
      </c>
    </row>
    <row r="362" spans="1:10" x14ac:dyDescent="0.25">
      <c r="A362" s="108">
        <v>201</v>
      </c>
      <c r="B362" s="108">
        <v>20110</v>
      </c>
      <c r="C362" s="109" t="s">
        <v>226</v>
      </c>
      <c r="D362" s="108">
        <v>22271</v>
      </c>
      <c r="E362" s="109" t="s">
        <v>20</v>
      </c>
      <c r="F362" s="108">
        <v>1729</v>
      </c>
      <c r="G362" s="109" t="s">
        <v>202</v>
      </c>
      <c r="H362" s="110">
        <v>-54541</v>
      </c>
    </row>
    <row r="363" spans="1:10" x14ac:dyDescent="0.25">
      <c r="A363" s="103">
        <v>201</v>
      </c>
      <c r="B363" s="103">
        <v>20110</v>
      </c>
      <c r="C363" s="101" t="s">
        <v>226</v>
      </c>
      <c r="D363" s="103">
        <v>22271</v>
      </c>
      <c r="E363" s="101" t="s">
        <v>20</v>
      </c>
      <c r="F363" s="103">
        <v>1950</v>
      </c>
      <c r="G363" s="101" t="s">
        <v>210</v>
      </c>
      <c r="H363" s="102">
        <v>-32000</v>
      </c>
      <c r="J363" t="s">
        <v>242</v>
      </c>
    </row>
    <row r="364" spans="1:10" x14ac:dyDescent="0.25">
      <c r="A364" s="103"/>
      <c r="B364" s="103"/>
      <c r="C364" s="101"/>
      <c r="D364" s="103"/>
      <c r="E364" s="101"/>
      <c r="F364" s="103"/>
      <c r="G364" s="101"/>
      <c r="H364" s="102"/>
    </row>
    <row r="365" spans="1:10" x14ac:dyDescent="0.25">
      <c r="A365" s="108">
        <v>201</v>
      </c>
      <c r="B365" s="108">
        <v>20110</v>
      </c>
      <c r="C365" s="109" t="s">
        <v>226</v>
      </c>
      <c r="D365" s="108">
        <v>22277</v>
      </c>
      <c r="E365" s="109" t="s">
        <v>254</v>
      </c>
      <c r="F365" s="108">
        <v>1010</v>
      </c>
      <c r="G365" s="109" t="s">
        <v>150</v>
      </c>
      <c r="H365" s="110">
        <v>13284577</v>
      </c>
    </row>
    <row r="366" spans="1:10" x14ac:dyDescent="0.25">
      <c r="A366" s="108">
        <v>201</v>
      </c>
      <c r="B366" s="108">
        <v>20110</v>
      </c>
      <c r="C366" s="109" t="s">
        <v>226</v>
      </c>
      <c r="D366" s="108">
        <v>22277</v>
      </c>
      <c r="E366" s="109" t="s">
        <v>254</v>
      </c>
      <c r="F366" s="108">
        <v>1013</v>
      </c>
      <c r="G366" s="109" t="s">
        <v>243</v>
      </c>
      <c r="H366" s="110">
        <v>1935</v>
      </c>
    </row>
    <row r="367" spans="1:10" x14ac:dyDescent="0.25">
      <c r="A367" s="108">
        <v>201</v>
      </c>
      <c r="B367" s="108">
        <v>20110</v>
      </c>
      <c r="C367" s="109" t="s">
        <v>226</v>
      </c>
      <c r="D367" s="108">
        <v>22277</v>
      </c>
      <c r="E367" s="109" t="s">
        <v>254</v>
      </c>
      <c r="F367" s="108">
        <v>1015</v>
      </c>
      <c r="G367" s="109" t="s">
        <v>161</v>
      </c>
      <c r="H367" s="109">
        <v>813</v>
      </c>
    </row>
    <row r="368" spans="1:10" x14ac:dyDescent="0.25">
      <c r="A368" s="108">
        <v>201</v>
      </c>
      <c r="B368" s="108">
        <v>20110</v>
      </c>
      <c r="C368" s="109" t="s">
        <v>226</v>
      </c>
      <c r="D368" s="108">
        <v>22277</v>
      </c>
      <c r="E368" s="109" t="s">
        <v>254</v>
      </c>
      <c r="F368" s="108">
        <v>1020</v>
      </c>
      <c r="G368" s="109" t="s">
        <v>233</v>
      </c>
      <c r="H368" s="110">
        <v>422112</v>
      </c>
    </row>
    <row r="369" spans="1:10" x14ac:dyDescent="0.25">
      <c r="A369" s="108">
        <v>201</v>
      </c>
      <c r="B369" s="108">
        <v>20110</v>
      </c>
      <c r="C369" s="109" t="s">
        <v>226</v>
      </c>
      <c r="D369" s="108">
        <v>22277</v>
      </c>
      <c r="E369" s="109" t="s">
        <v>254</v>
      </c>
      <c r="F369" s="108">
        <v>1025</v>
      </c>
      <c r="G369" s="109" t="s">
        <v>234</v>
      </c>
      <c r="H369" s="110">
        <v>114010</v>
      </c>
    </row>
    <row r="370" spans="1:10" x14ac:dyDescent="0.25">
      <c r="A370" s="108">
        <v>201</v>
      </c>
      <c r="B370" s="108">
        <v>20110</v>
      </c>
      <c r="C370" s="109" t="s">
        <v>226</v>
      </c>
      <c r="D370" s="108">
        <v>22277</v>
      </c>
      <c r="E370" s="109" t="s">
        <v>254</v>
      </c>
      <c r="F370" s="108">
        <v>1026</v>
      </c>
      <c r="G370" s="109" t="s">
        <v>235</v>
      </c>
      <c r="H370" s="110">
        <v>1209811</v>
      </c>
    </row>
    <row r="371" spans="1:10" x14ac:dyDescent="0.25">
      <c r="A371" s="108">
        <v>201</v>
      </c>
      <c r="B371" s="108">
        <v>20110</v>
      </c>
      <c r="C371" s="109" t="s">
        <v>226</v>
      </c>
      <c r="D371" s="108">
        <v>22277</v>
      </c>
      <c r="E371" s="109" t="s">
        <v>254</v>
      </c>
      <c r="F371" s="108">
        <v>1030</v>
      </c>
      <c r="G371" s="109" t="s">
        <v>236</v>
      </c>
      <c r="H371" s="110">
        <v>60045</v>
      </c>
    </row>
    <row r="372" spans="1:10" x14ac:dyDescent="0.25">
      <c r="A372" s="108">
        <v>201</v>
      </c>
      <c r="B372" s="108">
        <v>20110</v>
      </c>
      <c r="C372" s="109" t="s">
        <v>226</v>
      </c>
      <c r="D372" s="108">
        <v>22277</v>
      </c>
      <c r="E372" s="109" t="s">
        <v>254</v>
      </c>
      <c r="F372" s="108">
        <v>1040</v>
      </c>
      <c r="G372" s="109" t="s">
        <v>228</v>
      </c>
      <c r="H372" s="110">
        <v>88075</v>
      </c>
    </row>
    <row r="373" spans="1:10" x14ac:dyDescent="0.25">
      <c r="A373" s="108">
        <v>201</v>
      </c>
      <c r="B373" s="108">
        <v>20110</v>
      </c>
      <c r="C373" s="109" t="s">
        <v>226</v>
      </c>
      <c r="D373" s="108">
        <v>22277</v>
      </c>
      <c r="E373" s="109" t="s">
        <v>254</v>
      </c>
      <c r="F373" s="108">
        <v>1050</v>
      </c>
      <c r="G373" s="109" t="s">
        <v>163</v>
      </c>
      <c r="H373" s="110">
        <v>33126</v>
      </c>
    </row>
    <row r="374" spans="1:10" x14ac:dyDescent="0.25">
      <c r="A374" s="108">
        <v>201</v>
      </c>
      <c r="B374" s="108">
        <v>20110</v>
      </c>
      <c r="C374" s="109" t="s">
        <v>226</v>
      </c>
      <c r="D374" s="108">
        <v>22277</v>
      </c>
      <c r="E374" s="109" t="s">
        <v>254</v>
      </c>
      <c r="F374" s="108">
        <v>1051</v>
      </c>
      <c r="G374" s="109" t="s">
        <v>164</v>
      </c>
      <c r="H374" s="109">
        <v>-430</v>
      </c>
    </row>
    <row r="375" spans="1:10" x14ac:dyDescent="0.25">
      <c r="A375" s="108">
        <v>201</v>
      </c>
      <c r="B375" s="108">
        <v>20110</v>
      </c>
      <c r="C375" s="109" t="s">
        <v>226</v>
      </c>
      <c r="D375" s="108">
        <v>22277</v>
      </c>
      <c r="E375" s="109" t="s">
        <v>254</v>
      </c>
      <c r="F375" s="108">
        <v>1089</v>
      </c>
      <c r="G375" s="109" t="s">
        <v>255</v>
      </c>
      <c r="H375" s="109">
        <v>-403</v>
      </c>
    </row>
    <row r="376" spans="1:10" x14ac:dyDescent="0.25">
      <c r="A376" s="103">
        <v>201</v>
      </c>
      <c r="B376" s="103">
        <v>20110</v>
      </c>
      <c r="C376" s="101" t="s">
        <v>226</v>
      </c>
      <c r="D376" s="103">
        <v>22277</v>
      </c>
      <c r="E376" s="101" t="s">
        <v>254</v>
      </c>
      <c r="F376" s="103">
        <v>1090</v>
      </c>
      <c r="G376" s="101" t="s">
        <v>151</v>
      </c>
      <c r="H376" s="102">
        <v>2251561</v>
      </c>
      <c r="J376" t="s">
        <v>225</v>
      </c>
    </row>
    <row r="377" spans="1:10" x14ac:dyDescent="0.25">
      <c r="A377" s="103">
        <v>201</v>
      </c>
      <c r="B377" s="103">
        <v>20110</v>
      </c>
      <c r="C377" s="101" t="s">
        <v>226</v>
      </c>
      <c r="D377" s="103">
        <v>22277</v>
      </c>
      <c r="E377" s="101" t="s">
        <v>254</v>
      </c>
      <c r="F377" s="103">
        <v>1096</v>
      </c>
      <c r="G377" s="101" t="s">
        <v>245</v>
      </c>
      <c r="H377" s="101">
        <v>244</v>
      </c>
    </row>
    <row r="378" spans="1:10" x14ac:dyDescent="0.25">
      <c r="A378" s="108">
        <v>201</v>
      </c>
      <c r="B378" s="108">
        <v>20110</v>
      </c>
      <c r="C378" s="109" t="s">
        <v>226</v>
      </c>
      <c r="D378" s="108">
        <v>22277</v>
      </c>
      <c r="E378" s="109" t="s">
        <v>254</v>
      </c>
      <c r="F378" s="108">
        <v>1099</v>
      </c>
      <c r="G378" s="109" t="s">
        <v>152</v>
      </c>
      <c r="H378" s="110">
        <v>2248289</v>
      </c>
    </row>
    <row r="379" spans="1:10" x14ac:dyDescent="0.25">
      <c r="A379" s="108">
        <v>201</v>
      </c>
      <c r="B379" s="108">
        <v>20110</v>
      </c>
      <c r="C379" s="109" t="s">
        <v>226</v>
      </c>
      <c r="D379" s="108">
        <v>22277</v>
      </c>
      <c r="E379" s="109" t="s">
        <v>254</v>
      </c>
      <c r="F379" s="108">
        <v>1100</v>
      </c>
      <c r="G379" s="109" t="s">
        <v>165</v>
      </c>
      <c r="H379" s="110">
        <v>43929</v>
      </c>
    </row>
    <row r="380" spans="1:10" x14ac:dyDescent="0.25">
      <c r="A380" s="108">
        <v>201</v>
      </c>
      <c r="B380" s="108">
        <v>20110</v>
      </c>
      <c r="C380" s="109" t="s">
        <v>226</v>
      </c>
      <c r="D380" s="108">
        <v>22277</v>
      </c>
      <c r="E380" s="109" t="s">
        <v>254</v>
      </c>
      <c r="F380" s="108">
        <v>1105</v>
      </c>
      <c r="G380" s="109" t="s">
        <v>167</v>
      </c>
      <c r="H380" s="110">
        <v>90453</v>
      </c>
    </row>
    <row r="381" spans="1:10" x14ac:dyDescent="0.25">
      <c r="A381" s="108">
        <v>201</v>
      </c>
      <c r="B381" s="108">
        <v>20110</v>
      </c>
      <c r="C381" s="109" t="s">
        <v>226</v>
      </c>
      <c r="D381" s="108">
        <v>22277</v>
      </c>
      <c r="E381" s="109" t="s">
        <v>254</v>
      </c>
      <c r="F381" s="108">
        <v>1110</v>
      </c>
      <c r="G381" s="109" t="s">
        <v>221</v>
      </c>
      <c r="H381" s="110">
        <v>9264</v>
      </c>
    </row>
    <row r="382" spans="1:10" x14ac:dyDescent="0.25">
      <c r="A382" s="108">
        <v>201</v>
      </c>
      <c r="B382" s="108">
        <v>20110</v>
      </c>
      <c r="C382" s="109" t="s">
        <v>226</v>
      </c>
      <c r="D382" s="108">
        <v>22277</v>
      </c>
      <c r="E382" s="109" t="s">
        <v>254</v>
      </c>
      <c r="F382" s="108">
        <v>1115</v>
      </c>
      <c r="G382" s="109" t="s">
        <v>237</v>
      </c>
      <c r="H382" s="110">
        <v>664385</v>
      </c>
    </row>
    <row r="383" spans="1:10" x14ac:dyDescent="0.25">
      <c r="A383" s="108">
        <v>201</v>
      </c>
      <c r="B383" s="108">
        <v>20110</v>
      </c>
      <c r="C383" s="109" t="s">
        <v>226</v>
      </c>
      <c r="D383" s="108">
        <v>22277</v>
      </c>
      <c r="E383" s="109" t="s">
        <v>254</v>
      </c>
      <c r="F383" s="108">
        <v>1116</v>
      </c>
      <c r="G383" s="109" t="s">
        <v>169</v>
      </c>
      <c r="H383" s="110">
        <v>11525</v>
      </c>
    </row>
    <row r="384" spans="1:10" x14ac:dyDescent="0.25">
      <c r="A384" s="108">
        <v>201</v>
      </c>
      <c r="B384" s="108">
        <v>20110</v>
      </c>
      <c r="C384" s="109" t="s">
        <v>226</v>
      </c>
      <c r="D384" s="108">
        <v>22277</v>
      </c>
      <c r="E384" s="109" t="s">
        <v>254</v>
      </c>
      <c r="F384" s="108">
        <v>1120</v>
      </c>
      <c r="G384" s="109" t="s">
        <v>171</v>
      </c>
      <c r="H384" s="110">
        <v>63610</v>
      </c>
    </row>
    <row r="385" spans="1:10" x14ac:dyDescent="0.25">
      <c r="A385" s="108">
        <v>201</v>
      </c>
      <c r="B385" s="108">
        <v>20110</v>
      </c>
      <c r="C385" s="109" t="s">
        <v>226</v>
      </c>
      <c r="D385" s="108">
        <v>22277</v>
      </c>
      <c r="E385" s="109" t="s">
        <v>254</v>
      </c>
      <c r="F385" s="108">
        <v>1130</v>
      </c>
      <c r="G385" s="109" t="s">
        <v>173</v>
      </c>
      <c r="H385" s="110">
        <v>17335</v>
      </c>
    </row>
    <row r="386" spans="1:10" x14ac:dyDescent="0.25">
      <c r="A386" s="108">
        <v>201</v>
      </c>
      <c r="B386" s="108">
        <v>20110</v>
      </c>
      <c r="C386" s="109" t="s">
        <v>226</v>
      </c>
      <c r="D386" s="108">
        <v>22277</v>
      </c>
      <c r="E386" s="109" t="s">
        <v>254</v>
      </c>
      <c r="F386" s="108">
        <v>1140</v>
      </c>
      <c r="G386" s="109" t="s">
        <v>175</v>
      </c>
      <c r="H386" s="110">
        <v>27870</v>
      </c>
    </row>
    <row r="387" spans="1:10" x14ac:dyDescent="0.25">
      <c r="A387" s="108">
        <v>201</v>
      </c>
      <c r="B387" s="108">
        <v>20110</v>
      </c>
      <c r="C387" s="109" t="s">
        <v>226</v>
      </c>
      <c r="D387" s="108">
        <v>22277</v>
      </c>
      <c r="E387" s="109" t="s">
        <v>254</v>
      </c>
      <c r="F387" s="108">
        <v>1150</v>
      </c>
      <c r="G387" s="109" t="s">
        <v>177</v>
      </c>
      <c r="H387" s="110">
        <v>3402</v>
      </c>
    </row>
    <row r="388" spans="1:10" x14ac:dyDescent="0.25">
      <c r="A388" s="108">
        <v>201</v>
      </c>
      <c r="B388" s="108">
        <v>20110</v>
      </c>
      <c r="C388" s="109" t="s">
        <v>226</v>
      </c>
      <c r="D388" s="108">
        <v>22277</v>
      </c>
      <c r="E388" s="109" t="s">
        <v>254</v>
      </c>
      <c r="F388" s="108">
        <v>1160</v>
      </c>
      <c r="G388" s="109" t="s">
        <v>179</v>
      </c>
      <c r="H388" s="110">
        <v>2717</v>
      </c>
    </row>
    <row r="389" spans="1:10" x14ac:dyDescent="0.25">
      <c r="A389" s="108">
        <v>201</v>
      </c>
      <c r="B389" s="108">
        <v>20110</v>
      </c>
      <c r="C389" s="109" t="s">
        <v>226</v>
      </c>
      <c r="D389" s="108">
        <v>22277</v>
      </c>
      <c r="E389" s="109" t="s">
        <v>254</v>
      </c>
      <c r="F389" s="108">
        <v>1170</v>
      </c>
      <c r="G389" s="109" t="s">
        <v>181</v>
      </c>
      <c r="H389" s="110">
        <v>6100</v>
      </c>
    </row>
    <row r="390" spans="1:10" x14ac:dyDescent="0.25">
      <c r="A390" s="108">
        <v>201</v>
      </c>
      <c r="B390" s="108">
        <v>20110</v>
      </c>
      <c r="C390" s="109" t="s">
        <v>226</v>
      </c>
      <c r="D390" s="108">
        <v>22277</v>
      </c>
      <c r="E390" s="109" t="s">
        <v>254</v>
      </c>
      <c r="F390" s="108">
        <v>1190</v>
      </c>
      <c r="G390" s="109" t="s">
        <v>238</v>
      </c>
      <c r="H390" s="110">
        <v>4112</v>
      </c>
    </row>
    <row r="391" spans="1:10" x14ac:dyDescent="0.25">
      <c r="A391" s="108">
        <v>201</v>
      </c>
      <c r="B391" s="108">
        <v>20110</v>
      </c>
      <c r="C391" s="109" t="s">
        <v>226</v>
      </c>
      <c r="D391" s="108">
        <v>22277</v>
      </c>
      <c r="E391" s="109" t="s">
        <v>254</v>
      </c>
      <c r="F391" s="108">
        <v>1195</v>
      </c>
      <c r="G391" s="109" t="s">
        <v>184</v>
      </c>
      <c r="H391" s="110">
        <v>20837</v>
      </c>
    </row>
    <row r="392" spans="1:10" x14ac:dyDescent="0.25">
      <c r="A392" s="108">
        <v>201</v>
      </c>
      <c r="B392" s="108">
        <v>20110</v>
      </c>
      <c r="C392" s="109" t="s">
        <v>226</v>
      </c>
      <c r="D392" s="108">
        <v>22277</v>
      </c>
      <c r="E392" s="109" t="s">
        <v>254</v>
      </c>
      <c r="F392" s="108">
        <v>1200</v>
      </c>
      <c r="G392" s="109" t="s">
        <v>186</v>
      </c>
      <c r="H392" s="110">
        <v>158219</v>
      </c>
    </row>
    <row r="393" spans="1:10" x14ac:dyDescent="0.25">
      <c r="A393" s="108">
        <v>201</v>
      </c>
      <c r="B393" s="108">
        <v>20110</v>
      </c>
      <c r="C393" s="109" t="s">
        <v>226</v>
      </c>
      <c r="D393" s="108">
        <v>22277</v>
      </c>
      <c r="E393" s="109" t="s">
        <v>254</v>
      </c>
      <c r="F393" s="108">
        <v>1220</v>
      </c>
      <c r="G393" s="109" t="s">
        <v>239</v>
      </c>
      <c r="H393" s="110">
        <v>15641</v>
      </c>
    </row>
    <row r="394" spans="1:10" x14ac:dyDescent="0.25">
      <c r="A394" s="108">
        <v>201</v>
      </c>
      <c r="B394" s="108">
        <v>20110</v>
      </c>
      <c r="C394" s="109" t="s">
        <v>226</v>
      </c>
      <c r="D394" s="108">
        <v>22277</v>
      </c>
      <c r="E394" s="109" t="s">
        <v>254</v>
      </c>
      <c r="F394" s="108">
        <v>1230</v>
      </c>
      <c r="G394" s="109" t="s">
        <v>218</v>
      </c>
      <c r="H394" s="110">
        <v>1200</v>
      </c>
    </row>
    <row r="395" spans="1:10" x14ac:dyDescent="0.25">
      <c r="A395" s="108">
        <v>201</v>
      </c>
      <c r="B395" s="108">
        <v>20110</v>
      </c>
      <c r="C395" s="109" t="s">
        <v>226</v>
      </c>
      <c r="D395" s="108">
        <v>22277</v>
      </c>
      <c r="E395" s="109" t="s">
        <v>254</v>
      </c>
      <c r="F395" s="108">
        <v>1240</v>
      </c>
      <c r="G395" s="109" t="s">
        <v>246</v>
      </c>
      <c r="H395" s="110">
        <v>21108</v>
      </c>
    </row>
    <row r="396" spans="1:10" x14ac:dyDescent="0.25">
      <c r="A396" s="108">
        <v>201</v>
      </c>
      <c r="B396" s="108">
        <v>20110</v>
      </c>
      <c r="C396" s="109" t="s">
        <v>226</v>
      </c>
      <c r="D396" s="108">
        <v>22277</v>
      </c>
      <c r="E396" s="109" t="s">
        <v>254</v>
      </c>
      <c r="F396" s="108">
        <v>1370</v>
      </c>
      <c r="G396" s="109" t="s">
        <v>158</v>
      </c>
      <c r="H396" s="110">
        <v>2233</v>
      </c>
    </row>
    <row r="397" spans="1:10" x14ac:dyDescent="0.25">
      <c r="A397" s="108">
        <v>201</v>
      </c>
      <c r="B397" s="108">
        <v>20110</v>
      </c>
      <c r="C397" s="109" t="s">
        <v>226</v>
      </c>
      <c r="D397" s="108">
        <v>22277</v>
      </c>
      <c r="E397" s="109" t="s">
        <v>254</v>
      </c>
      <c r="F397" s="108">
        <v>1429</v>
      </c>
      <c r="G397" s="109" t="s">
        <v>193</v>
      </c>
      <c r="H397" s="110">
        <v>204147</v>
      </c>
    </row>
    <row r="398" spans="1:10" x14ac:dyDescent="0.25">
      <c r="A398" s="108">
        <v>201</v>
      </c>
      <c r="B398" s="108">
        <v>20110</v>
      </c>
      <c r="C398" s="109" t="s">
        <v>226</v>
      </c>
      <c r="D398" s="108">
        <v>22277</v>
      </c>
      <c r="E398" s="109" t="s">
        <v>254</v>
      </c>
      <c r="F398" s="108">
        <v>1470</v>
      </c>
      <c r="G398" s="109" t="s">
        <v>240</v>
      </c>
      <c r="H398" s="110">
        <v>4000</v>
      </c>
    </row>
    <row r="399" spans="1:10" x14ac:dyDescent="0.25">
      <c r="A399" s="103">
        <v>201</v>
      </c>
      <c r="B399" s="103">
        <v>20110</v>
      </c>
      <c r="C399" s="101" t="s">
        <v>226</v>
      </c>
      <c r="D399" s="103">
        <v>22277</v>
      </c>
      <c r="E399" s="101" t="s">
        <v>254</v>
      </c>
      <c r="F399" s="103">
        <v>1550</v>
      </c>
      <c r="G399" s="101" t="s">
        <v>195</v>
      </c>
      <c r="H399" s="102">
        <v>108076</v>
      </c>
      <c r="J399" t="s">
        <v>256</v>
      </c>
    </row>
    <row r="400" spans="1:10" x14ac:dyDescent="0.25">
      <c r="A400" s="108">
        <v>201</v>
      </c>
      <c r="B400" s="108">
        <v>20110</v>
      </c>
      <c r="C400" s="109" t="s">
        <v>226</v>
      </c>
      <c r="D400" s="108">
        <v>22277</v>
      </c>
      <c r="E400" s="109" t="s">
        <v>254</v>
      </c>
      <c r="F400" s="108">
        <v>1600</v>
      </c>
      <c r="G400" s="109" t="s">
        <v>231</v>
      </c>
      <c r="H400" s="110">
        <v>-2388051</v>
      </c>
    </row>
    <row r="401" spans="1:22" x14ac:dyDescent="0.25">
      <c r="A401" s="108">
        <v>201</v>
      </c>
      <c r="B401" s="108">
        <v>20110</v>
      </c>
      <c r="C401" s="109" t="s">
        <v>226</v>
      </c>
      <c r="D401" s="108">
        <v>22277</v>
      </c>
      <c r="E401" s="109" t="s">
        <v>254</v>
      </c>
      <c r="F401" s="108">
        <v>1700</v>
      </c>
      <c r="G401" s="109" t="s">
        <v>197</v>
      </c>
      <c r="H401" s="110">
        <v>-347808</v>
      </c>
    </row>
    <row r="402" spans="1:22" x14ac:dyDescent="0.25">
      <c r="A402" s="108">
        <v>201</v>
      </c>
      <c r="B402" s="108">
        <v>20110</v>
      </c>
      <c r="C402" s="109" t="s">
        <v>226</v>
      </c>
      <c r="D402" s="108">
        <v>22277</v>
      </c>
      <c r="E402" s="109" t="s">
        <v>254</v>
      </c>
      <c r="F402" s="108">
        <v>1710</v>
      </c>
      <c r="G402" s="109" t="s">
        <v>154</v>
      </c>
      <c r="H402" s="110">
        <v>-1386304</v>
      </c>
    </row>
    <row r="403" spans="1:22" x14ac:dyDescent="0.25">
      <c r="A403" s="108">
        <v>201</v>
      </c>
      <c r="B403" s="108">
        <v>20110</v>
      </c>
      <c r="C403" s="109" t="s">
        <v>226</v>
      </c>
      <c r="D403" s="108">
        <v>22277</v>
      </c>
      <c r="E403" s="109" t="s">
        <v>254</v>
      </c>
      <c r="F403" s="108">
        <v>1711</v>
      </c>
      <c r="G403" s="109" t="s">
        <v>200</v>
      </c>
      <c r="H403" s="110">
        <v>-249165</v>
      </c>
    </row>
    <row r="404" spans="1:22" x14ac:dyDescent="0.25">
      <c r="A404" s="108">
        <v>201</v>
      </c>
      <c r="B404" s="108">
        <v>20110</v>
      </c>
      <c r="C404" s="109" t="s">
        <v>226</v>
      </c>
      <c r="D404" s="108">
        <v>22277</v>
      </c>
      <c r="E404" s="109" t="s">
        <v>254</v>
      </c>
      <c r="F404" s="108">
        <v>1729</v>
      </c>
      <c r="G404" s="109" t="s">
        <v>202</v>
      </c>
      <c r="H404" s="110">
        <v>-204147</v>
      </c>
    </row>
    <row r="405" spans="1:22" x14ac:dyDescent="0.25">
      <c r="A405" s="108">
        <v>201</v>
      </c>
      <c r="B405" s="108">
        <v>20110</v>
      </c>
      <c r="C405" s="109" t="s">
        <v>226</v>
      </c>
      <c r="D405" s="108">
        <v>22277</v>
      </c>
      <c r="E405" s="109" t="s">
        <v>254</v>
      </c>
      <c r="F405" s="108">
        <v>1730</v>
      </c>
      <c r="G405" s="109" t="s">
        <v>204</v>
      </c>
      <c r="H405" s="110">
        <v>-85500</v>
      </c>
    </row>
    <row r="406" spans="1:22" x14ac:dyDescent="0.25">
      <c r="A406" s="103"/>
      <c r="B406" s="103"/>
      <c r="C406" s="101"/>
      <c r="D406" s="103"/>
      <c r="E406" s="101"/>
      <c r="F406" s="103"/>
      <c r="G406" s="101"/>
      <c r="H406" s="102"/>
    </row>
    <row r="407" spans="1:22" x14ac:dyDescent="0.25">
      <c r="A407" s="103">
        <v>201</v>
      </c>
      <c r="B407" s="103">
        <v>20110</v>
      </c>
      <c r="C407" s="101" t="s">
        <v>226</v>
      </c>
      <c r="D407" s="103">
        <v>22290</v>
      </c>
      <c r="E407" s="101" t="s">
        <v>257</v>
      </c>
      <c r="F407" s="103">
        <v>1600</v>
      </c>
      <c r="G407" s="101" t="s">
        <v>231</v>
      </c>
      <c r="H407" s="102">
        <v>971548</v>
      </c>
      <c r="J407" t="s">
        <v>258</v>
      </c>
    </row>
    <row r="408" spans="1:22" x14ac:dyDescent="0.25">
      <c r="A408" s="103"/>
      <c r="B408" s="103"/>
      <c r="C408" s="101"/>
      <c r="D408" s="103"/>
      <c r="E408" s="101"/>
      <c r="F408" s="103"/>
      <c r="G408" s="101"/>
      <c r="H408" s="102"/>
    </row>
    <row r="409" spans="1:22" x14ac:dyDescent="0.25">
      <c r="A409" s="103">
        <v>201</v>
      </c>
      <c r="B409" s="103">
        <v>20110</v>
      </c>
      <c r="C409" s="101" t="s">
        <v>226</v>
      </c>
      <c r="D409" s="103">
        <v>22294</v>
      </c>
      <c r="E409" s="101" t="s">
        <v>259</v>
      </c>
      <c r="F409" s="103">
        <v>1010</v>
      </c>
      <c r="G409" s="101" t="s">
        <v>150</v>
      </c>
      <c r="H409" s="102">
        <v>1648</v>
      </c>
    </row>
    <row r="410" spans="1:22" x14ac:dyDescent="0.25">
      <c r="A410" s="103">
        <v>201</v>
      </c>
      <c r="B410" s="103">
        <v>20110</v>
      </c>
      <c r="C410" s="101" t="s">
        <v>226</v>
      </c>
      <c r="D410" s="103">
        <v>22294</v>
      </c>
      <c r="E410" s="101" t="s">
        <v>259</v>
      </c>
      <c r="F410" s="103">
        <v>1026</v>
      </c>
      <c r="G410" s="101" t="s">
        <v>235</v>
      </c>
      <c r="H410" s="102">
        <v>1648</v>
      </c>
    </row>
    <row r="411" spans="1:22" x14ac:dyDescent="0.25">
      <c r="A411" s="103">
        <v>201</v>
      </c>
      <c r="B411" s="103">
        <v>20110</v>
      </c>
      <c r="C411" s="101" t="s">
        <v>226</v>
      </c>
      <c r="D411" s="103">
        <v>22294</v>
      </c>
      <c r="E411" s="101" t="s">
        <v>259</v>
      </c>
      <c r="F411" s="103">
        <v>1030</v>
      </c>
      <c r="G411" s="101" t="s">
        <v>236</v>
      </c>
      <c r="H411" s="102">
        <v>5837</v>
      </c>
    </row>
    <row r="412" spans="1:22" x14ac:dyDescent="0.25">
      <c r="A412" s="103">
        <v>201</v>
      </c>
      <c r="B412" s="103">
        <v>20110</v>
      </c>
      <c r="C412" s="101" t="s">
        <v>226</v>
      </c>
      <c r="D412" s="103">
        <v>22294</v>
      </c>
      <c r="E412" s="101" t="s">
        <v>259</v>
      </c>
      <c r="F412" s="103">
        <v>1040</v>
      </c>
      <c r="G412" s="101" t="s">
        <v>228</v>
      </c>
      <c r="H412" s="101">
        <v>999</v>
      </c>
    </row>
    <row r="413" spans="1:22" ht="51.75" customHeight="1" x14ac:dyDescent="0.25">
      <c r="A413" s="103">
        <v>201</v>
      </c>
      <c r="B413" s="103">
        <v>20110</v>
      </c>
      <c r="C413" s="101" t="s">
        <v>226</v>
      </c>
      <c r="D413" s="103">
        <v>22294</v>
      </c>
      <c r="E413" s="101" t="s">
        <v>259</v>
      </c>
      <c r="F413" s="103">
        <v>1050</v>
      </c>
      <c r="G413" s="101" t="s">
        <v>163</v>
      </c>
      <c r="H413" s="101">
        <v>23</v>
      </c>
      <c r="J413" s="141" t="s">
        <v>260</v>
      </c>
      <c r="K413" s="141"/>
      <c r="L413" s="141"/>
      <c r="M413" s="141"/>
      <c r="N413" s="141"/>
      <c r="O413" s="141"/>
      <c r="P413" s="141"/>
      <c r="Q413" s="141"/>
      <c r="R413" s="141"/>
      <c r="S413" s="141"/>
      <c r="T413" s="141"/>
      <c r="U413" s="141"/>
      <c r="V413" s="141"/>
    </row>
    <row r="414" spans="1:22" x14ac:dyDescent="0.25">
      <c r="A414" s="103">
        <v>201</v>
      </c>
      <c r="B414" s="103">
        <v>20110</v>
      </c>
      <c r="C414" s="101" t="s">
        <v>226</v>
      </c>
      <c r="D414" s="103">
        <v>22294</v>
      </c>
      <c r="E414" s="101" t="s">
        <v>259</v>
      </c>
      <c r="F414" s="103">
        <v>1090</v>
      </c>
      <c r="G414" s="101" t="s">
        <v>151</v>
      </c>
      <c r="H414" s="102">
        <v>1025</v>
      </c>
    </row>
    <row r="415" spans="1:22" x14ac:dyDescent="0.25">
      <c r="A415" s="103">
        <v>201</v>
      </c>
      <c r="B415" s="103">
        <v>20110</v>
      </c>
      <c r="C415" s="101" t="s">
        <v>226</v>
      </c>
      <c r="D415" s="103">
        <v>22294</v>
      </c>
      <c r="E415" s="101" t="s">
        <v>259</v>
      </c>
      <c r="F415" s="103">
        <v>1099</v>
      </c>
      <c r="G415" s="101" t="s">
        <v>152</v>
      </c>
      <c r="H415" s="102">
        <v>1576</v>
      </c>
    </row>
    <row r="416" spans="1:22" x14ac:dyDescent="0.25">
      <c r="A416" s="103">
        <v>201</v>
      </c>
      <c r="B416" s="103">
        <v>20110</v>
      </c>
      <c r="C416" s="101" t="s">
        <v>226</v>
      </c>
      <c r="D416" s="103">
        <v>22294</v>
      </c>
      <c r="E416" s="101" t="s">
        <v>259</v>
      </c>
      <c r="F416" s="103">
        <v>1120</v>
      </c>
      <c r="G416" s="101" t="s">
        <v>171</v>
      </c>
      <c r="H416" s="102">
        <v>-10357</v>
      </c>
    </row>
    <row r="417" spans="1:18" x14ac:dyDescent="0.25">
      <c r="A417" s="103">
        <v>201</v>
      </c>
      <c r="B417" s="103">
        <v>20110</v>
      </c>
      <c r="C417" s="101" t="s">
        <v>226</v>
      </c>
      <c r="D417" s="103">
        <v>22294</v>
      </c>
      <c r="E417" s="101" t="s">
        <v>259</v>
      </c>
      <c r="F417" s="103">
        <v>1160</v>
      </c>
      <c r="G417" s="101" t="s">
        <v>179</v>
      </c>
      <c r="H417" s="101">
        <v>75</v>
      </c>
    </row>
    <row r="418" spans="1:18" x14ac:dyDescent="0.25">
      <c r="A418" s="103">
        <v>201</v>
      </c>
      <c r="B418" s="103">
        <v>20110</v>
      </c>
      <c r="C418" s="101" t="s">
        <v>226</v>
      </c>
      <c r="D418" s="103">
        <v>22294</v>
      </c>
      <c r="E418" s="101" t="s">
        <v>259</v>
      </c>
      <c r="F418" s="103">
        <v>1170</v>
      </c>
      <c r="G418" s="101" t="s">
        <v>181</v>
      </c>
      <c r="H418" s="101">
        <v>51</v>
      </c>
    </row>
    <row r="419" spans="1:18" x14ac:dyDescent="0.25">
      <c r="A419" s="103"/>
      <c r="B419" s="103"/>
      <c r="C419" s="101"/>
      <c r="D419" s="103"/>
      <c r="E419" s="101"/>
      <c r="F419" s="103"/>
      <c r="G419" s="101"/>
      <c r="H419" s="101"/>
    </row>
    <row r="420" spans="1:18" x14ac:dyDescent="0.25">
      <c r="A420" s="108">
        <v>201</v>
      </c>
      <c r="B420" s="108">
        <v>20110</v>
      </c>
      <c r="C420" s="109" t="s">
        <v>226</v>
      </c>
      <c r="D420" s="108">
        <v>22299</v>
      </c>
      <c r="E420" s="109" t="s">
        <v>160</v>
      </c>
      <c r="F420" s="108">
        <v>1120</v>
      </c>
      <c r="G420" s="109" t="s">
        <v>171</v>
      </c>
      <c r="H420" s="110">
        <v>1656</v>
      </c>
      <c r="J420" t="s">
        <v>261</v>
      </c>
    </row>
    <row r="421" spans="1:18" x14ac:dyDescent="0.25">
      <c r="A421" s="108">
        <v>201</v>
      </c>
      <c r="B421" s="108">
        <v>20110</v>
      </c>
      <c r="C421" s="109" t="s">
        <v>226</v>
      </c>
      <c r="D421" s="108">
        <v>22299</v>
      </c>
      <c r="E421" s="109" t="s">
        <v>160</v>
      </c>
      <c r="F421" s="108">
        <v>1195</v>
      </c>
      <c r="G421" s="109" t="s">
        <v>184</v>
      </c>
      <c r="H421" s="110">
        <v>92559</v>
      </c>
      <c r="J421" t="s">
        <v>262</v>
      </c>
    </row>
    <row r="422" spans="1:18" x14ac:dyDescent="0.25">
      <c r="A422" s="108">
        <v>201</v>
      </c>
      <c r="B422" s="108">
        <v>20110</v>
      </c>
      <c r="C422" s="109" t="s">
        <v>226</v>
      </c>
      <c r="D422" s="108">
        <v>22299</v>
      </c>
      <c r="E422" s="109" t="s">
        <v>160</v>
      </c>
      <c r="F422" s="108">
        <v>1270</v>
      </c>
      <c r="G422" s="109" t="s">
        <v>188</v>
      </c>
      <c r="H422" s="110">
        <v>1615</v>
      </c>
      <c r="J422" t="s">
        <v>263</v>
      </c>
    </row>
    <row r="423" spans="1:18" x14ac:dyDescent="0.25">
      <c r="A423" s="108">
        <v>201</v>
      </c>
      <c r="B423" s="108">
        <v>20110</v>
      </c>
      <c r="C423" s="109" t="s">
        <v>226</v>
      </c>
      <c r="D423" s="108">
        <v>22299</v>
      </c>
      <c r="E423" s="109" t="s">
        <v>160</v>
      </c>
      <c r="F423" s="108">
        <v>1429</v>
      </c>
      <c r="G423" s="109" t="s">
        <v>193</v>
      </c>
      <c r="H423" s="110">
        <v>19484</v>
      </c>
    </row>
    <row r="424" spans="1:18" x14ac:dyDescent="0.25">
      <c r="A424" s="103">
        <v>201</v>
      </c>
      <c r="B424" s="103">
        <v>20110</v>
      </c>
      <c r="C424" s="101" t="s">
        <v>226</v>
      </c>
      <c r="D424" s="103">
        <v>22299</v>
      </c>
      <c r="E424" s="101" t="s">
        <v>160</v>
      </c>
      <c r="F424" s="103">
        <v>1470</v>
      </c>
      <c r="G424" s="101" t="s">
        <v>240</v>
      </c>
      <c r="H424" s="102">
        <v>1615</v>
      </c>
      <c r="J424" t="s">
        <v>264</v>
      </c>
    </row>
    <row r="425" spans="1:18" x14ac:dyDescent="0.25">
      <c r="A425" s="108">
        <v>201</v>
      </c>
      <c r="B425" s="108">
        <v>20110</v>
      </c>
      <c r="C425" s="109" t="s">
        <v>226</v>
      </c>
      <c r="D425" s="108">
        <v>22299</v>
      </c>
      <c r="E425" s="109" t="s">
        <v>160</v>
      </c>
      <c r="F425" s="108">
        <v>1729</v>
      </c>
      <c r="G425" s="109" t="s">
        <v>202</v>
      </c>
      <c r="H425" s="110">
        <v>-19484</v>
      </c>
    </row>
    <row r="426" spans="1:18" x14ac:dyDescent="0.25">
      <c r="A426" s="103"/>
      <c r="B426" s="103"/>
      <c r="C426" s="101"/>
      <c r="D426" s="103"/>
      <c r="E426" s="101"/>
      <c r="F426" s="103"/>
      <c r="G426" s="101"/>
      <c r="H426" s="102"/>
    </row>
    <row r="427" spans="1:18" x14ac:dyDescent="0.25">
      <c r="A427" s="103">
        <v>201</v>
      </c>
      <c r="B427" s="103">
        <v>20110</v>
      </c>
      <c r="C427" s="101" t="s">
        <v>226</v>
      </c>
      <c r="D427" s="103">
        <v>92330</v>
      </c>
      <c r="E427" s="101" t="s">
        <v>224</v>
      </c>
      <c r="F427" s="103">
        <v>1090</v>
      </c>
      <c r="G427" s="101" t="s">
        <v>151</v>
      </c>
      <c r="H427" s="102">
        <v>7428407</v>
      </c>
    </row>
    <row r="428" spans="1:18" x14ac:dyDescent="0.25">
      <c r="A428" s="103">
        <v>201</v>
      </c>
      <c r="B428" s="103">
        <v>20110</v>
      </c>
      <c r="C428" s="101" t="s">
        <v>226</v>
      </c>
      <c r="D428" s="103">
        <v>92330</v>
      </c>
      <c r="E428" s="101" t="s">
        <v>224</v>
      </c>
      <c r="F428" s="103">
        <v>1096</v>
      </c>
      <c r="G428" s="101" t="s">
        <v>245</v>
      </c>
      <c r="H428" s="101">
        <v>-160</v>
      </c>
      <c r="J428" t="s">
        <v>225</v>
      </c>
    </row>
    <row r="429" spans="1:18" x14ac:dyDescent="0.25">
      <c r="A429" s="103">
        <v>201</v>
      </c>
      <c r="B429" s="103">
        <v>20110</v>
      </c>
      <c r="C429" s="101" t="s">
        <v>226</v>
      </c>
      <c r="D429" s="103">
        <v>92330</v>
      </c>
      <c r="E429" s="101" t="s">
        <v>224</v>
      </c>
      <c r="F429" s="103">
        <v>1099</v>
      </c>
      <c r="G429" s="101" t="s">
        <v>152</v>
      </c>
      <c r="H429" s="102">
        <v>1047383</v>
      </c>
    </row>
    <row r="430" spans="1:18" x14ac:dyDescent="0.25">
      <c r="A430" s="103"/>
      <c r="B430" s="103"/>
      <c r="C430" s="101"/>
      <c r="D430" s="103"/>
      <c r="E430" s="101"/>
      <c r="F430" s="103"/>
      <c r="G430" s="101"/>
      <c r="H430" s="102"/>
    </row>
    <row r="431" spans="1:18" x14ac:dyDescent="0.25">
      <c r="A431" s="103">
        <v>201</v>
      </c>
      <c r="B431" s="103">
        <v>20130</v>
      </c>
      <c r="C431" s="101" t="s">
        <v>265</v>
      </c>
      <c r="D431" s="103">
        <v>22298</v>
      </c>
      <c r="E431" s="101" t="s">
        <v>266</v>
      </c>
      <c r="F431" s="103">
        <v>1350</v>
      </c>
      <c r="G431" s="101" t="s">
        <v>190</v>
      </c>
      <c r="H431" s="102">
        <v>16446130</v>
      </c>
      <c r="J431" s="141" t="s">
        <v>267</v>
      </c>
      <c r="K431" s="141"/>
      <c r="L431" s="141"/>
      <c r="M431" s="141"/>
      <c r="N431" s="141"/>
      <c r="O431" s="141"/>
      <c r="P431" s="141"/>
      <c r="Q431" s="141"/>
      <c r="R431" s="141"/>
    </row>
    <row r="432" spans="1:18" x14ac:dyDescent="0.25">
      <c r="A432" s="103">
        <v>201</v>
      </c>
      <c r="B432" s="103">
        <v>20130</v>
      </c>
      <c r="C432" s="101" t="s">
        <v>265</v>
      </c>
      <c r="D432" s="103">
        <v>22298</v>
      </c>
      <c r="E432" s="101" t="s">
        <v>266</v>
      </c>
      <c r="F432" s="103">
        <v>1750</v>
      </c>
      <c r="G432" s="101" t="s">
        <v>206</v>
      </c>
      <c r="H432" s="102">
        <v>-6930407</v>
      </c>
      <c r="J432" s="141"/>
      <c r="K432" s="141"/>
      <c r="L432" s="141"/>
      <c r="M432" s="141"/>
      <c r="N432" s="141"/>
      <c r="O432" s="141"/>
      <c r="P432" s="141"/>
      <c r="Q432" s="141"/>
      <c r="R432" s="141"/>
    </row>
    <row r="433" spans="1:14" x14ac:dyDescent="0.25">
      <c r="A433" s="103"/>
      <c r="B433" s="103"/>
      <c r="C433" s="101"/>
      <c r="D433" s="103"/>
      <c r="E433" s="101"/>
      <c r="F433" s="103"/>
      <c r="G433" s="101"/>
      <c r="H433" s="102"/>
    </row>
    <row r="434" spans="1:14" x14ac:dyDescent="0.25">
      <c r="A434" s="103">
        <v>201</v>
      </c>
      <c r="B434" s="103">
        <v>20150</v>
      </c>
      <c r="C434" s="101" t="s">
        <v>268</v>
      </c>
      <c r="D434" s="103">
        <v>22292</v>
      </c>
      <c r="E434" s="101" t="s">
        <v>269</v>
      </c>
      <c r="F434" s="103">
        <v>1370</v>
      </c>
      <c r="G434" s="101" t="s">
        <v>158</v>
      </c>
      <c r="H434" s="102">
        <v>3081957</v>
      </c>
    </row>
    <row r="435" spans="1:14" x14ac:dyDescent="0.25">
      <c r="A435" s="103"/>
      <c r="B435" s="103"/>
      <c r="C435" s="101"/>
      <c r="D435" s="103"/>
      <c r="E435" s="101"/>
      <c r="F435" s="103"/>
      <c r="G435" s="101"/>
      <c r="H435" s="102"/>
      <c r="J435" s="141" t="s">
        <v>270</v>
      </c>
      <c r="K435" s="141"/>
      <c r="L435" s="141"/>
      <c r="M435" s="141"/>
      <c r="N435" s="141"/>
    </row>
    <row r="436" spans="1:14" x14ac:dyDescent="0.25">
      <c r="A436" s="103">
        <v>201</v>
      </c>
      <c r="B436" s="103">
        <v>20150</v>
      </c>
      <c r="C436" s="101" t="s">
        <v>268</v>
      </c>
      <c r="D436" s="103">
        <v>22298</v>
      </c>
      <c r="E436" s="101" t="s">
        <v>266</v>
      </c>
      <c r="F436" s="103">
        <v>1370</v>
      </c>
      <c r="G436" s="101" t="s">
        <v>158</v>
      </c>
      <c r="H436" s="102">
        <v>386078415</v>
      </c>
      <c r="J436" s="141"/>
      <c r="K436" s="141"/>
      <c r="L436" s="141"/>
      <c r="M436" s="141"/>
      <c r="N436" s="141"/>
    </row>
    <row r="437" spans="1:14" x14ac:dyDescent="0.25">
      <c r="A437" s="103">
        <v>201</v>
      </c>
      <c r="B437" s="103">
        <v>20150</v>
      </c>
      <c r="C437" s="101" t="s">
        <v>268</v>
      </c>
      <c r="D437" s="103">
        <v>22298</v>
      </c>
      <c r="E437" s="101" t="s">
        <v>266</v>
      </c>
      <c r="F437" s="103">
        <v>1770</v>
      </c>
      <c r="G437" s="101" t="s">
        <v>208</v>
      </c>
      <c r="H437" s="102">
        <v>-200000</v>
      </c>
      <c r="J437" t="s">
        <v>271</v>
      </c>
    </row>
    <row r="438" spans="1:14" x14ac:dyDescent="0.25">
      <c r="A438" s="103"/>
      <c r="B438" s="103"/>
      <c r="C438" s="101"/>
      <c r="D438" s="103"/>
      <c r="E438" s="101"/>
      <c r="F438" s="103"/>
      <c r="G438" s="101"/>
      <c r="H438" s="101"/>
    </row>
  </sheetData>
  <autoFilter ref="A2:N2" xr:uid="{7B3B0EFA-84F4-45EB-810B-518D3789CE3C}">
    <sortState xmlns:xlrd2="http://schemas.microsoft.com/office/spreadsheetml/2017/richdata2" ref="A3:N412">
      <sortCondition ref="B2"/>
    </sortState>
  </autoFilter>
  <mergeCells count="7">
    <mergeCell ref="J6:O7"/>
    <mergeCell ref="J435:N436"/>
    <mergeCell ref="J431:R432"/>
    <mergeCell ref="J413:V413"/>
    <mergeCell ref="K13:P14"/>
    <mergeCell ref="K24:Z24"/>
    <mergeCell ref="K25:P2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D15D5-329A-41C9-BDE1-1A5367F31731}">
  <sheetPr>
    <tabColor rgb="FFFFFF00"/>
  </sheetPr>
  <dimension ref="A1:V309"/>
  <sheetViews>
    <sheetView workbookViewId="0">
      <selection activeCell="H30" sqref="H30"/>
    </sheetView>
  </sheetViews>
  <sheetFormatPr baseColWidth="10" defaultColWidth="9.140625" defaultRowHeight="15" x14ac:dyDescent="0.25"/>
  <cols>
    <col min="5" max="5" width="12.7109375" customWidth="1"/>
    <col min="6" max="6" width="24.42578125" customWidth="1"/>
    <col min="10" max="10" width="25" bestFit="1" customWidth="1"/>
    <col min="11" max="11" width="13" customWidth="1"/>
    <col min="12" max="12" width="12.140625" customWidth="1"/>
    <col min="13" max="13" width="11.140625" customWidth="1"/>
    <col min="14" max="14" width="11.5703125" customWidth="1"/>
    <col min="15" max="15" width="12.140625" customWidth="1"/>
    <col min="16" max="16" width="10.7109375" customWidth="1"/>
    <col min="17" max="17" width="11.42578125" customWidth="1"/>
    <col min="18" max="18" width="10.7109375" customWidth="1"/>
    <col min="19" max="19" width="11.5703125" customWidth="1"/>
    <col min="20" max="20" width="11.140625" customWidth="1"/>
    <col min="21" max="21" width="10.42578125" customWidth="1"/>
    <col min="22" max="22" width="12.42578125" customWidth="1"/>
  </cols>
  <sheetData>
    <row r="1" spans="1:22" x14ac:dyDescent="0.25">
      <c r="A1" s="104" t="s">
        <v>144</v>
      </c>
      <c r="B1" s="104" t="s">
        <v>145</v>
      </c>
      <c r="C1" s="105" t="s">
        <v>272</v>
      </c>
      <c r="D1" s="104" t="s">
        <v>146</v>
      </c>
      <c r="E1" s="106" t="s">
        <v>147</v>
      </c>
      <c r="F1" s="3" t="s">
        <v>273</v>
      </c>
    </row>
    <row r="2" spans="1:22" x14ac:dyDescent="0.25">
      <c r="A2" s="108">
        <v>20110</v>
      </c>
      <c r="B2" s="108">
        <v>12430</v>
      </c>
      <c r="C2" s="109" t="s">
        <v>155</v>
      </c>
      <c r="D2" s="108">
        <v>1185</v>
      </c>
      <c r="E2" s="110">
        <v>0</v>
      </c>
      <c r="F2" t="s">
        <v>274</v>
      </c>
    </row>
    <row r="3" spans="1:22" x14ac:dyDescent="0.25">
      <c r="A3" s="108">
        <v>20110</v>
      </c>
      <c r="B3" s="108">
        <v>12430</v>
      </c>
      <c r="C3" s="109" t="s">
        <v>155</v>
      </c>
      <c r="D3" s="108">
        <v>1185</v>
      </c>
      <c r="E3" s="110">
        <v>204071</v>
      </c>
      <c r="F3" t="s">
        <v>274</v>
      </c>
    </row>
    <row r="4" spans="1:22" x14ac:dyDescent="0.25">
      <c r="A4" s="108">
        <v>20110</v>
      </c>
      <c r="B4" s="108">
        <v>22240</v>
      </c>
      <c r="C4" s="109" t="s">
        <v>14</v>
      </c>
      <c r="D4" s="108">
        <v>1010</v>
      </c>
      <c r="E4" s="110">
        <v>8170514</v>
      </c>
      <c r="F4" t="s">
        <v>275</v>
      </c>
    </row>
    <row r="5" spans="1:22" x14ac:dyDescent="0.25">
      <c r="A5" s="108">
        <v>20110</v>
      </c>
      <c r="B5" s="108">
        <v>22240</v>
      </c>
      <c r="C5" s="109" t="s">
        <v>14</v>
      </c>
      <c r="D5" s="108">
        <v>1015</v>
      </c>
      <c r="E5" s="110">
        <v>34580</v>
      </c>
      <c r="F5" t="s">
        <v>276</v>
      </c>
    </row>
    <row r="6" spans="1:22" x14ac:dyDescent="0.25">
      <c r="A6" s="108">
        <v>20110</v>
      </c>
      <c r="B6" s="108">
        <v>22240</v>
      </c>
      <c r="C6" s="109" t="s">
        <v>14</v>
      </c>
      <c r="D6" s="108">
        <v>1020</v>
      </c>
      <c r="E6" s="110">
        <v>13012</v>
      </c>
      <c r="F6" t="s">
        <v>276</v>
      </c>
    </row>
    <row r="7" spans="1:22" x14ac:dyDescent="0.25">
      <c r="A7" s="108">
        <v>20110</v>
      </c>
      <c r="B7" s="108">
        <v>22240</v>
      </c>
      <c r="C7" s="109" t="s">
        <v>14</v>
      </c>
      <c r="D7" s="108">
        <v>1025</v>
      </c>
      <c r="E7" s="110">
        <v>9597</v>
      </c>
      <c r="F7" t="s">
        <v>276</v>
      </c>
    </row>
    <row r="8" spans="1:22" x14ac:dyDescent="0.25">
      <c r="A8" s="108">
        <v>20110</v>
      </c>
      <c r="B8" s="108">
        <v>22240</v>
      </c>
      <c r="C8" s="109" t="s">
        <v>14</v>
      </c>
      <c r="D8" s="108">
        <v>1026</v>
      </c>
      <c r="E8" s="110">
        <v>374428</v>
      </c>
      <c r="F8" t="s">
        <v>276</v>
      </c>
    </row>
    <row r="9" spans="1:22" x14ac:dyDescent="0.25">
      <c r="A9" s="108">
        <v>20110</v>
      </c>
      <c r="B9" s="108">
        <v>22240</v>
      </c>
      <c r="C9" s="109" t="s">
        <v>14</v>
      </c>
      <c r="D9" s="108">
        <v>1030</v>
      </c>
      <c r="E9" s="110">
        <v>8262</v>
      </c>
      <c r="F9" t="s">
        <v>276</v>
      </c>
      <c r="J9" s="90" t="s">
        <v>277</v>
      </c>
      <c r="K9" s="90" t="s">
        <v>145</v>
      </c>
    </row>
    <row r="10" spans="1:22" x14ac:dyDescent="0.25">
      <c r="A10" s="108">
        <v>20110</v>
      </c>
      <c r="B10" s="108">
        <v>22240</v>
      </c>
      <c r="C10" s="109" t="s">
        <v>14</v>
      </c>
      <c r="D10" s="108">
        <v>1040</v>
      </c>
      <c r="E10" s="110">
        <v>5229</v>
      </c>
      <c r="F10" t="s">
        <v>276</v>
      </c>
      <c r="J10" s="90" t="s">
        <v>273</v>
      </c>
      <c r="K10">
        <v>12430</v>
      </c>
      <c r="L10">
        <v>22240</v>
      </c>
      <c r="M10">
        <v>22241</v>
      </c>
      <c r="N10">
        <v>22242</v>
      </c>
      <c r="O10">
        <v>22245</v>
      </c>
      <c r="P10">
        <v>22246</v>
      </c>
      <c r="Q10">
        <v>22247</v>
      </c>
      <c r="R10">
        <v>22270</v>
      </c>
      <c r="S10">
        <v>22271</v>
      </c>
      <c r="T10">
        <v>22277</v>
      </c>
      <c r="U10">
        <v>22299</v>
      </c>
      <c r="V10" t="s">
        <v>278</v>
      </c>
    </row>
    <row r="11" spans="1:22" x14ac:dyDescent="0.25">
      <c r="A11" s="108">
        <v>20110</v>
      </c>
      <c r="B11" s="108">
        <v>22240</v>
      </c>
      <c r="C11" s="109" t="s">
        <v>14</v>
      </c>
      <c r="D11" s="108">
        <v>1050</v>
      </c>
      <c r="E11" s="110">
        <v>11920</v>
      </c>
      <c r="F11" t="s">
        <v>276</v>
      </c>
      <c r="J11" t="s">
        <v>275</v>
      </c>
      <c r="K11" s="79"/>
      <c r="L11" s="79">
        <v>8170514</v>
      </c>
      <c r="M11" s="79">
        <v>9578714</v>
      </c>
      <c r="N11" s="79">
        <v>8718646</v>
      </c>
      <c r="O11" s="79">
        <v>7496379</v>
      </c>
      <c r="P11" s="79">
        <v>7675452</v>
      </c>
      <c r="Q11" s="79">
        <v>3995235</v>
      </c>
      <c r="R11" s="79">
        <v>9619991</v>
      </c>
      <c r="S11" s="79">
        <v>6243440</v>
      </c>
      <c r="T11" s="79">
        <v>13284577</v>
      </c>
      <c r="U11" s="79"/>
      <c r="V11" s="79">
        <v>74782948</v>
      </c>
    </row>
    <row r="12" spans="1:22" x14ac:dyDescent="0.25">
      <c r="A12" s="108">
        <v>20110</v>
      </c>
      <c r="B12" s="108">
        <v>22240</v>
      </c>
      <c r="C12" s="109" t="s">
        <v>14</v>
      </c>
      <c r="D12" s="108">
        <v>1051</v>
      </c>
      <c r="E12" s="109">
        <v>-72</v>
      </c>
      <c r="F12" t="s">
        <v>276</v>
      </c>
      <c r="J12" t="s">
        <v>276</v>
      </c>
      <c r="K12" s="79"/>
      <c r="L12" s="79">
        <v>456956</v>
      </c>
      <c r="M12" s="79">
        <v>1717027</v>
      </c>
      <c r="N12" s="79">
        <v>462345</v>
      </c>
      <c r="O12" s="79">
        <v>521620</v>
      </c>
      <c r="P12" s="79">
        <v>443533</v>
      </c>
      <c r="Q12" s="79">
        <v>1052932</v>
      </c>
      <c r="R12" s="79">
        <v>1653731</v>
      </c>
      <c r="S12" s="79">
        <v>653880</v>
      </c>
      <c r="T12" s="79">
        <v>1929094</v>
      </c>
      <c r="U12" s="79"/>
      <c r="V12" s="79">
        <v>8891118</v>
      </c>
    </row>
    <row r="13" spans="1:22" x14ac:dyDescent="0.25">
      <c r="A13" s="108">
        <v>20110</v>
      </c>
      <c r="B13" s="108">
        <v>22240</v>
      </c>
      <c r="C13" s="109" t="s">
        <v>14</v>
      </c>
      <c r="D13" s="108">
        <v>1099</v>
      </c>
      <c r="E13" s="110">
        <v>1269148</v>
      </c>
      <c r="F13" t="s">
        <v>279</v>
      </c>
      <c r="J13" t="s">
        <v>280</v>
      </c>
      <c r="K13" s="79"/>
      <c r="L13" s="79">
        <v>-1085832</v>
      </c>
      <c r="M13" s="79">
        <v>-1593926</v>
      </c>
      <c r="N13" s="79">
        <v>-359976</v>
      </c>
      <c r="O13" s="79">
        <v>-519439</v>
      </c>
      <c r="P13" s="79">
        <v>-422776</v>
      </c>
      <c r="Q13" s="79">
        <v>-514060</v>
      </c>
      <c r="R13" s="79">
        <v>-1139799</v>
      </c>
      <c r="S13" s="79">
        <v>-612139</v>
      </c>
      <c r="T13" s="79">
        <v>-1635469</v>
      </c>
      <c r="U13" s="79"/>
      <c r="V13" s="79">
        <v>-7883416</v>
      </c>
    </row>
    <row r="14" spans="1:22" x14ac:dyDescent="0.25">
      <c r="A14" s="108">
        <v>20110</v>
      </c>
      <c r="B14" s="108">
        <v>22240</v>
      </c>
      <c r="C14" s="109" t="s">
        <v>14</v>
      </c>
      <c r="D14" s="108">
        <v>1100</v>
      </c>
      <c r="E14" s="110">
        <v>80018</v>
      </c>
      <c r="F14" t="s">
        <v>274</v>
      </c>
      <c r="J14" t="s">
        <v>279</v>
      </c>
      <c r="K14" s="79"/>
      <c r="L14" s="79">
        <v>1269148</v>
      </c>
      <c r="M14" s="79">
        <v>1603421</v>
      </c>
      <c r="N14" s="79">
        <v>1414915</v>
      </c>
      <c r="O14" s="79">
        <v>1249765</v>
      </c>
      <c r="P14" s="79">
        <v>1261350</v>
      </c>
      <c r="Q14" s="79">
        <v>744703</v>
      </c>
      <c r="R14" s="79">
        <v>1660544</v>
      </c>
      <c r="S14" s="79">
        <v>1041669</v>
      </c>
      <c r="T14" s="79">
        <v>2248289</v>
      </c>
      <c r="U14" s="79"/>
      <c r="V14" s="79">
        <v>12493804</v>
      </c>
    </row>
    <row r="15" spans="1:22" x14ac:dyDescent="0.25">
      <c r="A15" s="108">
        <v>20110</v>
      </c>
      <c r="B15" s="108">
        <v>22240</v>
      </c>
      <c r="C15" s="109" t="s">
        <v>14</v>
      </c>
      <c r="D15" s="108">
        <v>1105</v>
      </c>
      <c r="E15" s="110">
        <v>73480</v>
      </c>
      <c r="F15" t="s">
        <v>274</v>
      </c>
      <c r="J15" t="s">
        <v>274</v>
      </c>
      <c r="K15" s="79">
        <v>204071</v>
      </c>
      <c r="L15" s="79">
        <v>820777</v>
      </c>
      <c r="M15" s="79">
        <v>584048</v>
      </c>
      <c r="N15" s="79">
        <v>700846</v>
      </c>
      <c r="O15" s="79">
        <v>436491</v>
      </c>
      <c r="P15" s="79">
        <v>427237</v>
      </c>
      <c r="Q15" s="79">
        <v>294905</v>
      </c>
      <c r="R15" s="79">
        <v>716691</v>
      </c>
      <c r="S15" s="79">
        <v>326264</v>
      </c>
      <c r="T15" s="79">
        <v>1167940</v>
      </c>
      <c r="U15" s="79">
        <v>226036.4032</v>
      </c>
      <c r="V15" s="79">
        <v>5905306.4031999996</v>
      </c>
    </row>
    <row r="16" spans="1:22" x14ac:dyDescent="0.25">
      <c r="A16" s="108">
        <v>20110</v>
      </c>
      <c r="B16" s="108">
        <v>22240</v>
      </c>
      <c r="C16" s="109" t="s">
        <v>14</v>
      </c>
      <c r="D16" s="108">
        <v>1110</v>
      </c>
      <c r="E16" s="110">
        <v>1845</v>
      </c>
      <c r="F16" t="s">
        <v>274</v>
      </c>
      <c r="J16" t="s">
        <v>281</v>
      </c>
      <c r="K16" s="79"/>
      <c r="L16" s="79">
        <v>-213196</v>
      </c>
      <c r="M16" s="79">
        <v>-120000</v>
      </c>
      <c r="N16" s="79">
        <v>-158500</v>
      </c>
      <c r="O16" s="79"/>
      <c r="P16" s="79">
        <v>-77576</v>
      </c>
      <c r="Q16" s="79">
        <v>-51000</v>
      </c>
      <c r="R16" s="79">
        <v>-233468</v>
      </c>
      <c r="S16" s="79">
        <v>-60000</v>
      </c>
      <c r="T16" s="79">
        <v>-433308</v>
      </c>
      <c r="U16" s="79"/>
      <c r="V16" s="79">
        <v>-1347048</v>
      </c>
    </row>
    <row r="17" spans="1:22" x14ac:dyDescent="0.25">
      <c r="A17" s="108">
        <v>20110</v>
      </c>
      <c r="B17" s="108">
        <v>22240</v>
      </c>
      <c r="C17" s="109" t="s">
        <v>14</v>
      </c>
      <c r="D17" s="108">
        <v>1115</v>
      </c>
      <c r="E17" s="110">
        <v>266871</v>
      </c>
      <c r="F17" t="s">
        <v>274</v>
      </c>
      <c r="J17" t="s">
        <v>282</v>
      </c>
      <c r="K17" s="79"/>
      <c r="L17" s="79">
        <v>-1422129</v>
      </c>
      <c r="M17" s="79">
        <v>-1506679</v>
      </c>
      <c r="N17" s="79">
        <v>-1422276</v>
      </c>
      <c r="O17" s="79">
        <v>-2146320</v>
      </c>
      <c r="P17" s="79">
        <v>-313781</v>
      </c>
      <c r="Q17" s="79">
        <v>-644638</v>
      </c>
      <c r="R17" s="79">
        <v>-1688973</v>
      </c>
      <c r="S17" s="79">
        <v>-906540</v>
      </c>
      <c r="T17" s="79">
        <v>-2388051</v>
      </c>
      <c r="U17" s="79"/>
      <c r="V17" s="79">
        <v>-12439387</v>
      </c>
    </row>
    <row r="18" spans="1:22" x14ac:dyDescent="0.25">
      <c r="A18" s="108">
        <v>20110</v>
      </c>
      <c r="B18" s="108">
        <v>22240</v>
      </c>
      <c r="C18" s="109" t="s">
        <v>14</v>
      </c>
      <c r="D18" s="108">
        <v>1116</v>
      </c>
      <c r="E18" s="110">
        <v>23630</v>
      </c>
      <c r="F18" t="s">
        <v>274</v>
      </c>
      <c r="J18" t="s">
        <v>283</v>
      </c>
      <c r="K18" s="79"/>
      <c r="L18" s="79">
        <v>0</v>
      </c>
      <c r="M18" s="79">
        <v>0</v>
      </c>
      <c r="N18" s="79">
        <v>0</v>
      </c>
      <c r="O18" s="79">
        <v>0</v>
      </c>
      <c r="P18" s="79">
        <v>0</v>
      </c>
      <c r="Q18" s="79">
        <v>0</v>
      </c>
      <c r="R18" s="79">
        <v>0</v>
      </c>
      <c r="S18" s="79">
        <v>0</v>
      </c>
      <c r="T18" s="79">
        <v>0</v>
      </c>
      <c r="U18" s="79">
        <v>0</v>
      </c>
      <c r="V18" s="79">
        <v>0</v>
      </c>
    </row>
    <row r="19" spans="1:22" x14ac:dyDescent="0.25">
      <c r="A19" s="108">
        <v>20110</v>
      </c>
      <c r="B19" s="108">
        <v>22240</v>
      </c>
      <c r="C19" s="109" t="s">
        <v>14</v>
      </c>
      <c r="D19" s="108">
        <v>1120</v>
      </c>
      <c r="E19" s="110">
        <v>29781</v>
      </c>
      <c r="F19" t="s">
        <v>274</v>
      </c>
      <c r="J19" t="s">
        <v>278</v>
      </c>
      <c r="K19" s="79">
        <v>204071</v>
      </c>
      <c r="L19" s="79">
        <v>7996238</v>
      </c>
      <c r="M19" s="79">
        <v>10262605</v>
      </c>
      <c r="N19" s="79">
        <v>9356000</v>
      </c>
      <c r="O19" s="79">
        <v>7038496</v>
      </c>
      <c r="P19" s="79">
        <v>8993439</v>
      </c>
      <c r="Q19" s="79">
        <v>4878077</v>
      </c>
      <c r="R19" s="79">
        <v>10588717</v>
      </c>
      <c r="S19" s="79">
        <v>6686574</v>
      </c>
      <c r="T19" s="79">
        <v>14173072</v>
      </c>
      <c r="U19" s="79">
        <v>226036.4032</v>
      </c>
      <c r="V19" s="79">
        <v>80403325.403200001</v>
      </c>
    </row>
    <row r="20" spans="1:22" x14ac:dyDescent="0.25">
      <c r="A20" s="108">
        <v>20110</v>
      </c>
      <c r="B20" s="108">
        <v>22240</v>
      </c>
      <c r="C20" s="109" t="s">
        <v>14</v>
      </c>
      <c r="D20" s="108">
        <v>1130</v>
      </c>
      <c r="E20" s="110">
        <v>4924</v>
      </c>
      <c r="F20" t="s">
        <v>274</v>
      </c>
    </row>
    <row r="21" spans="1:22" x14ac:dyDescent="0.25">
      <c r="A21" s="108">
        <v>20110</v>
      </c>
      <c r="B21" s="108">
        <v>22240</v>
      </c>
      <c r="C21" s="109" t="s">
        <v>14</v>
      </c>
      <c r="D21" s="108">
        <v>1140</v>
      </c>
      <c r="E21" s="110">
        <v>3302</v>
      </c>
      <c r="F21" t="s">
        <v>274</v>
      </c>
    </row>
    <row r="22" spans="1:22" x14ac:dyDescent="0.25">
      <c r="A22" s="108">
        <v>20110</v>
      </c>
      <c r="B22" s="108">
        <v>22240</v>
      </c>
      <c r="C22" s="109" t="s">
        <v>14</v>
      </c>
      <c r="D22" s="108">
        <v>1150</v>
      </c>
      <c r="E22" s="110">
        <v>54388</v>
      </c>
      <c r="F22" t="s">
        <v>274</v>
      </c>
    </row>
    <row r="23" spans="1:22" x14ac:dyDescent="0.25">
      <c r="A23" s="108">
        <v>20110</v>
      </c>
      <c r="B23" s="108">
        <v>22240</v>
      </c>
      <c r="C23" s="109" t="s">
        <v>14</v>
      </c>
      <c r="D23" s="108">
        <v>1160</v>
      </c>
      <c r="E23" s="110">
        <v>6816</v>
      </c>
      <c r="F23" t="s">
        <v>274</v>
      </c>
    </row>
    <row r="24" spans="1:22" x14ac:dyDescent="0.25">
      <c r="A24" s="108">
        <v>20110</v>
      </c>
      <c r="B24" s="108">
        <v>22240</v>
      </c>
      <c r="C24" s="109" t="s">
        <v>14</v>
      </c>
      <c r="D24" s="108">
        <v>1170</v>
      </c>
      <c r="E24" s="110">
        <v>2844</v>
      </c>
      <c r="F24" t="s">
        <v>274</v>
      </c>
    </row>
    <row r="25" spans="1:22" x14ac:dyDescent="0.25">
      <c r="A25" s="108">
        <v>20110</v>
      </c>
      <c r="B25" s="108">
        <v>22240</v>
      </c>
      <c r="C25" s="109" t="s">
        <v>14</v>
      </c>
      <c r="D25" s="108">
        <v>1190</v>
      </c>
      <c r="E25" s="110">
        <v>1111</v>
      </c>
      <c r="F25" t="s">
        <v>274</v>
      </c>
    </row>
    <row r="26" spans="1:22" x14ac:dyDescent="0.25">
      <c r="A26" s="108">
        <v>20110</v>
      </c>
      <c r="B26" s="108">
        <v>22240</v>
      </c>
      <c r="C26" s="109" t="s">
        <v>14</v>
      </c>
      <c r="D26" s="108">
        <v>1195</v>
      </c>
      <c r="E26" s="110">
        <v>2144</v>
      </c>
      <c r="F26" t="s">
        <v>274</v>
      </c>
    </row>
    <row r="27" spans="1:22" x14ac:dyDescent="0.25">
      <c r="A27" s="108">
        <v>20110</v>
      </c>
      <c r="B27" s="108">
        <v>22240</v>
      </c>
      <c r="C27" s="109" t="s">
        <v>14</v>
      </c>
      <c r="D27" s="108">
        <v>1200</v>
      </c>
      <c r="E27" s="110">
        <v>246249</v>
      </c>
      <c r="F27" t="s">
        <v>274</v>
      </c>
    </row>
    <row r="28" spans="1:22" x14ac:dyDescent="0.25">
      <c r="A28" s="108">
        <v>20110</v>
      </c>
      <c r="B28" s="108">
        <v>22240</v>
      </c>
      <c r="C28" s="109" t="s">
        <v>14</v>
      </c>
      <c r="D28" s="108">
        <v>1220</v>
      </c>
      <c r="E28" s="110">
        <v>9399</v>
      </c>
      <c r="F28" t="s">
        <v>274</v>
      </c>
    </row>
    <row r="29" spans="1:22" x14ac:dyDescent="0.25">
      <c r="A29" s="108">
        <v>20110</v>
      </c>
      <c r="B29" s="108">
        <v>22240</v>
      </c>
      <c r="C29" s="109" t="s">
        <v>14</v>
      </c>
      <c r="D29" s="108">
        <v>1429</v>
      </c>
      <c r="E29" s="110">
        <v>150166</v>
      </c>
      <c r="F29" t="s">
        <v>283</v>
      </c>
    </row>
    <row r="30" spans="1:22" x14ac:dyDescent="0.25">
      <c r="A30" s="108">
        <v>20110</v>
      </c>
      <c r="B30" s="108">
        <v>22240</v>
      </c>
      <c r="C30" s="109" t="s">
        <v>14</v>
      </c>
      <c r="D30" s="108">
        <v>1470</v>
      </c>
      <c r="E30" s="110">
        <v>13975</v>
      </c>
      <c r="F30" t="s">
        <v>274</v>
      </c>
    </row>
    <row r="31" spans="1:22" x14ac:dyDescent="0.25">
      <c r="A31" s="108">
        <v>20110</v>
      </c>
      <c r="B31" s="108">
        <v>22240</v>
      </c>
      <c r="C31" s="109" t="s">
        <v>14</v>
      </c>
      <c r="D31" s="108">
        <v>1600</v>
      </c>
      <c r="E31" s="110">
        <v>-1422129</v>
      </c>
      <c r="F31" t="s">
        <v>282</v>
      </c>
    </row>
    <row r="32" spans="1:22" x14ac:dyDescent="0.25">
      <c r="A32" s="108">
        <v>20110</v>
      </c>
      <c r="B32" s="108">
        <v>22240</v>
      </c>
      <c r="C32" s="109" t="s">
        <v>14</v>
      </c>
      <c r="D32" s="108">
        <v>1700</v>
      </c>
      <c r="E32" s="110">
        <v>-95936</v>
      </c>
      <c r="F32" t="s">
        <v>281</v>
      </c>
    </row>
    <row r="33" spans="1:6" x14ac:dyDescent="0.25">
      <c r="A33" s="108">
        <v>20110</v>
      </c>
      <c r="B33" s="108">
        <v>22240</v>
      </c>
      <c r="C33" s="109" t="s">
        <v>14</v>
      </c>
      <c r="D33" s="108">
        <v>1710</v>
      </c>
      <c r="E33" s="110">
        <v>-543197</v>
      </c>
      <c r="F33" t="s">
        <v>280</v>
      </c>
    </row>
    <row r="34" spans="1:6" x14ac:dyDescent="0.25">
      <c r="A34" s="108">
        <v>20110</v>
      </c>
      <c r="B34" s="108">
        <v>22240</v>
      </c>
      <c r="C34" s="109" t="s">
        <v>14</v>
      </c>
      <c r="D34" s="108">
        <v>1711</v>
      </c>
      <c r="E34" s="110">
        <v>-542635</v>
      </c>
      <c r="F34" t="s">
        <v>280</v>
      </c>
    </row>
    <row r="35" spans="1:6" x14ac:dyDescent="0.25">
      <c r="A35" s="108">
        <v>20110</v>
      </c>
      <c r="B35" s="108">
        <v>22240</v>
      </c>
      <c r="C35" s="109" t="s">
        <v>14</v>
      </c>
      <c r="D35" s="108">
        <v>1729</v>
      </c>
      <c r="E35" s="110">
        <v>-150166</v>
      </c>
      <c r="F35" t="s">
        <v>283</v>
      </c>
    </row>
    <row r="36" spans="1:6" x14ac:dyDescent="0.25">
      <c r="A36" s="108">
        <v>20110</v>
      </c>
      <c r="B36" s="108">
        <v>22240</v>
      </c>
      <c r="C36" s="109" t="s">
        <v>14</v>
      </c>
      <c r="D36" s="108">
        <v>1730</v>
      </c>
      <c r="E36" s="110">
        <v>-111300</v>
      </c>
      <c r="F36" t="s">
        <v>281</v>
      </c>
    </row>
    <row r="37" spans="1:6" x14ac:dyDescent="0.25">
      <c r="A37" s="108">
        <v>20110</v>
      </c>
      <c r="B37" s="108">
        <v>22240</v>
      </c>
      <c r="C37" s="109" t="s">
        <v>14</v>
      </c>
      <c r="D37" s="108">
        <v>1770</v>
      </c>
      <c r="E37" s="110">
        <v>-5960</v>
      </c>
      <c r="F37" t="s">
        <v>281</v>
      </c>
    </row>
    <row r="38" spans="1:6" x14ac:dyDescent="0.25">
      <c r="A38" s="108">
        <v>20110</v>
      </c>
      <c r="B38" s="108">
        <v>22241</v>
      </c>
      <c r="C38" s="109" t="s">
        <v>21</v>
      </c>
      <c r="D38" s="108">
        <v>1010</v>
      </c>
      <c r="E38" s="110">
        <v>9578714</v>
      </c>
      <c r="F38" t="s">
        <v>275</v>
      </c>
    </row>
    <row r="39" spans="1:6" x14ac:dyDescent="0.25">
      <c r="A39" s="108">
        <v>20110</v>
      </c>
      <c r="B39" s="108">
        <v>22241</v>
      </c>
      <c r="C39" s="109" t="s">
        <v>21</v>
      </c>
      <c r="D39" s="108">
        <v>1013</v>
      </c>
      <c r="E39" s="109">
        <v>290</v>
      </c>
      <c r="F39" t="s">
        <v>276</v>
      </c>
    </row>
    <row r="40" spans="1:6" x14ac:dyDescent="0.25">
      <c r="A40" s="108">
        <v>20110</v>
      </c>
      <c r="B40" s="108">
        <v>22241</v>
      </c>
      <c r="C40" s="109" t="s">
        <v>21</v>
      </c>
      <c r="D40" s="108">
        <v>1015</v>
      </c>
      <c r="E40" s="110">
        <v>133734</v>
      </c>
      <c r="F40" t="s">
        <v>276</v>
      </c>
    </row>
    <row r="41" spans="1:6" x14ac:dyDescent="0.25">
      <c r="A41" s="108">
        <v>20110</v>
      </c>
      <c r="B41" s="108">
        <v>22241</v>
      </c>
      <c r="C41" s="109" t="s">
        <v>21</v>
      </c>
      <c r="D41" s="108">
        <v>1020</v>
      </c>
      <c r="E41" s="110">
        <v>349023</v>
      </c>
      <c r="F41" t="s">
        <v>276</v>
      </c>
    </row>
    <row r="42" spans="1:6" x14ac:dyDescent="0.25">
      <c r="A42" s="108">
        <v>20110</v>
      </c>
      <c r="B42" s="108">
        <v>22241</v>
      </c>
      <c r="C42" s="109" t="s">
        <v>21</v>
      </c>
      <c r="D42" s="108">
        <v>1025</v>
      </c>
      <c r="E42" s="110">
        <v>163996</v>
      </c>
      <c r="F42" t="s">
        <v>276</v>
      </c>
    </row>
    <row r="43" spans="1:6" x14ac:dyDescent="0.25">
      <c r="A43" s="108">
        <v>20110</v>
      </c>
      <c r="B43" s="108">
        <v>22241</v>
      </c>
      <c r="C43" s="109" t="s">
        <v>21</v>
      </c>
      <c r="D43" s="108">
        <v>1026</v>
      </c>
      <c r="E43" s="110">
        <v>1002321</v>
      </c>
      <c r="F43" t="s">
        <v>276</v>
      </c>
    </row>
    <row r="44" spans="1:6" x14ac:dyDescent="0.25">
      <c r="A44" s="108">
        <v>20110</v>
      </c>
      <c r="B44" s="108">
        <v>22241</v>
      </c>
      <c r="C44" s="109" t="s">
        <v>21</v>
      </c>
      <c r="D44" s="108">
        <v>1030</v>
      </c>
      <c r="E44" s="110">
        <v>29889</v>
      </c>
      <c r="F44" t="s">
        <v>276</v>
      </c>
    </row>
    <row r="45" spans="1:6" x14ac:dyDescent="0.25">
      <c r="A45" s="108">
        <v>20110</v>
      </c>
      <c r="B45" s="108">
        <v>22241</v>
      </c>
      <c r="C45" s="109" t="s">
        <v>21</v>
      </c>
      <c r="D45" s="108">
        <v>1040</v>
      </c>
      <c r="E45" s="110">
        <v>37035</v>
      </c>
      <c r="F45" t="s">
        <v>276</v>
      </c>
    </row>
    <row r="46" spans="1:6" x14ac:dyDescent="0.25">
      <c r="A46" s="108">
        <v>20110</v>
      </c>
      <c r="B46" s="108">
        <v>22241</v>
      </c>
      <c r="C46" s="109" t="s">
        <v>21</v>
      </c>
      <c r="D46" s="108">
        <v>1050</v>
      </c>
      <c r="E46" s="109">
        <v>811</v>
      </c>
      <c r="F46" t="s">
        <v>276</v>
      </c>
    </row>
    <row r="47" spans="1:6" x14ac:dyDescent="0.25">
      <c r="A47" s="108">
        <v>20110</v>
      </c>
      <c r="B47" s="108">
        <v>22241</v>
      </c>
      <c r="C47" s="109" t="s">
        <v>21</v>
      </c>
      <c r="D47" s="108">
        <v>1051</v>
      </c>
      <c r="E47" s="109">
        <v>-72</v>
      </c>
      <c r="F47" t="s">
        <v>276</v>
      </c>
    </row>
    <row r="48" spans="1:6" x14ac:dyDescent="0.25">
      <c r="A48" s="108">
        <v>20110</v>
      </c>
      <c r="B48" s="108">
        <v>22241</v>
      </c>
      <c r="C48" s="109" t="s">
        <v>21</v>
      </c>
      <c r="D48" s="108">
        <v>1099</v>
      </c>
      <c r="E48" s="110">
        <v>1603421</v>
      </c>
      <c r="F48" t="s">
        <v>279</v>
      </c>
    </row>
    <row r="49" spans="1:6" x14ac:dyDescent="0.25">
      <c r="A49" s="108">
        <v>20110</v>
      </c>
      <c r="B49" s="108">
        <v>22241</v>
      </c>
      <c r="C49" s="109" t="s">
        <v>21</v>
      </c>
      <c r="D49" s="108">
        <v>1100</v>
      </c>
      <c r="E49" s="110">
        <v>27839</v>
      </c>
      <c r="F49" t="s">
        <v>274</v>
      </c>
    </row>
    <row r="50" spans="1:6" x14ac:dyDescent="0.25">
      <c r="A50" s="108">
        <v>20110</v>
      </c>
      <c r="B50" s="108">
        <v>22241</v>
      </c>
      <c r="C50" s="109" t="s">
        <v>21</v>
      </c>
      <c r="D50" s="108">
        <v>1105</v>
      </c>
      <c r="E50" s="110">
        <v>13411</v>
      </c>
      <c r="F50" t="s">
        <v>274</v>
      </c>
    </row>
    <row r="51" spans="1:6" x14ac:dyDescent="0.25">
      <c r="A51" s="108">
        <v>20110</v>
      </c>
      <c r="B51" s="108">
        <v>22241</v>
      </c>
      <c r="C51" s="109" t="s">
        <v>21</v>
      </c>
      <c r="D51" s="108">
        <v>1115</v>
      </c>
      <c r="E51" s="110">
        <v>326009</v>
      </c>
      <c r="F51" t="s">
        <v>274</v>
      </c>
    </row>
    <row r="52" spans="1:6" x14ac:dyDescent="0.25">
      <c r="A52" s="108">
        <v>20110</v>
      </c>
      <c r="B52" s="108">
        <v>22241</v>
      </c>
      <c r="C52" s="109" t="s">
        <v>21</v>
      </c>
      <c r="D52" s="108">
        <v>1116</v>
      </c>
      <c r="E52" s="110">
        <v>17195</v>
      </c>
      <c r="F52" t="s">
        <v>274</v>
      </c>
    </row>
    <row r="53" spans="1:6" x14ac:dyDescent="0.25">
      <c r="A53" s="108">
        <v>20110</v>
      </c>
      <c r="B53" s="108">
        <v>22241</v>
      </c>
      <c r="C53" s="109" t="s">
        <v>21</v>
      </c>
      <c r="D53" s="108">
        <v>1120</v>
      </c>
      <c r="E53" s="110">
        <v>29526</v>
      </c>
      <c r="F53" t="s">
        <v>274</v>
      </c>
    </row>
    <row r="54" spans="1:6" x14ac:dyDescent="0.25">
      <c r="A54" s="108">
        <v>20110</v>
      </c>
      <c r="B54" s="108">
        <v>22241</v>
      </c>
      <c r="C54" s="109" t="s">
        <v>21</v>
      </c>
      <c r="D54" s="108">
        <v>1130</v>
      </c>
      <c r="E54" s="110">
        <v>3981</v>
      </c>
      <c r="F54" t="s">
        <v>274</v>
      </c>
    </row>
    <row r="55" spans="1:6" x14ac:dyDescent="0.25">
      <c r="A55" s="108">
        <v>20110</v>
      </c>
      <c r="B55" s="108">
        <v>22241</v>
      </c>
      <c r="C55" s="109" t="s">
        <v>21</v>
      </c>
      <c r="D55" s="108">
        <v>1140</v>
      </c>
      <c r="E55" s="110">
        <v>2327</v>
      </c>
      <c r="F55" t="s">
        <v>274</v>
      </c>
    </row>
    <row r="56" spans="1:6" x14ac:dyDescent="0.25">
      <c r="A56" s="108">
        <v>20110</v>
      </c>
      <c r="B56" s="108">
        <v>22241</v>
      </c>
      <c r="C56" s="109" t="s">
        <v>21</v>
      </c>
      <c r="D56" s="108">
        <v>1150</v>
      </c>
      <c r="E56" s="110">
        <v>9061</v>
      </c>
      <c r="F56" t="s">
        <v>274</v>
      </c>
    </row>
    <row r="57" spans="1:6" x14ac:dyDescent="0.25">
      <c r="A57" s="108">
        <v>20110</v>
      </c>
      <c r="B57" s="108">
        <v>22241</v>
      </c>
      <c r="C57" s="109" t="s">
        <v>21</v>
      </c>
      <c r="D57" s="108">
        <v>1160</v>
      </c>
      <c r="E57" s="110">
        <v>1052</v>
      </c>
      <c r="F57" t="s">
        <v>274</v>
      </c>
    </row>
    <row r="58" spans="1:6" x14ac:dyDescent="0.25">
      <c r="A58" s="108">
        <v>20110</v>
      </c>
      <c r="B58" s="108">
        <v>22241</v>
      </c>
      <c r="C58" s="109" t="s">
        <v>21</v>
      </c>
      <c r="D58" s="108">
        <v>1170</v>
      </c>
      <c r="E58" s="110">
        <v>14388</v>
      </c>
      <c r="F58" t="s">
        <v>274</v>
      </c>
    </row>
    <row r="59" spans="1:6" x14ac:dyDescent="0.25">
      <c r="A59" s="108">
        <v>20110</v>
      </c>
      <c r="B59" s="108">
        <v>22241</v>
      </c>
      <c r="C59" s="109" t="s">
        <v>21</v>
      </c>
      <c r="D59" s="108">
        <v>1190</v>
      </c>
      <c r="E59" s="110">
        <v>1111</v>
      </c>
      <c r="F59" t="s">
        <v>274</v>
      </c>
    </row>
    <row r="60" spans="1:6" x14ac:dyDescent="0.25">
      <c r="A60" s="108">
        <v>20110</v>
      </c>
      <c r="B60" s="108">
        <v>22241</v>
      </c>
      <c r="C60" s="109" t="s">
        <v>21</v>
      </c>
      <c r="D60" s="108">
        <v>1195</v>
      </c>
      <c r="E60" s="110">
        <v>2275</v>
      </c>
      <c r="F60" t="s">
        <v>274</v>
      </c>
    </row>
    <row r="61" spans="1:6" x14ac:dyDescent="0.25">
      <c r="A61" s="108">
        <v>20110</v>
      </c>
      <c r="B61" s="108">
        <v>22241</v>
      </c>
      <c r="C61" s="109" t="s">
        <v>21</v>
      </c>
      <c r="D61" s="108">
        <v>1200</v>
      </c>
      <c r="E61" s="110">
        <v>126132</v>
      </c>
      <c r="F61" t="s">
        <v>274</v>
      </c>
    </row>
    <row r="62" spans="1:6" x14ac:dyDescent="0.25">
      <c r="A62" s="108">
        <v>20110</v>
      </c>
      <c r="B62" s="108">
        <v>22241</v>
      </c>
      <c r="C62" s="109" t="s">
        <v>21</v>
      </c>
      <c r="D62" s="108">
        <v>1230</v>
      </c>
      <c r="E62" s="110">
        <v>6570</v>
      </c>
      <c r="F62" t="s">
        <v>274</v>
      </c>
    </row>
    <row r="63" spans="1:6" x14ac:dyDescent="0.25">
      <c r="A63" s="108">
        <v>20110</v>
      </c>
      <c r="B63" s="108">
        <v>22241</v>
      </c>
      <c r="C63" s="109" t="s">
        <v>21</v>
      </c>
      <c r="D63" s="108">
        <v>1370</v>
      </c>
      <c r="E63" s="110">
        <v>3171</v>
      </c>
      <c r="F63" t="s">
        <v>274</v>
      </c>
    </row>
    <row r="64" spans="1:6" x14ac:dyDescent="0.25">
      <c r="A64" s="108">
        <v>20110</v>
      </c>
      <c r="B64" s="108">
        <v>22241</v>
      </c>
      <c r="C64" s="109" t="s">
        <v>21</v>
      </c>
      <c r="D64" s="108">
        <v>1429</v>
      </c>
      <c r="E64" s="110">
        <v>99927</v>
      </c>
      <c r="F64" t="s">
        <v>283</v>
      </c>
    </row>
    <row r="65" spans="1:6" x14ac:dyDescent="0.25">
      <c r="A65" s="108">
        <v>20110</v>
      </c>
      <c r="B65" s="108">
        <v>22241</v>
      </c>
      <c r="C65" s="109" t="s">
        <v>21</v>
      </c>
      <c r="D65" s="108">
        <v>1600</v>
      </c>
      <c r="E65" s="110">
        <v>-1506679</v>
      </c>
      <c r="F65" t="s">
        <v>282</v>
      </c>
    </row>
    <row r="66" spans="1:6" x14ac:dyDescent="0.25">
      <c r="A66" s="108">
        <v>20110</v>
      </c>
      <c r="B66" s="108">
        <v>22241</v>
      </c>
      <c r="C66" s="109" t="s">
        <v>21</v>
      </c>
      <c r="D66" s="108">
        <v>1700</v>
      </c>
      <c r="E66" s="110">
        <v>-120000</v>
      </c>
      <c r="F66" t="s">
        <v>281</v>
      </c>
    </row>
    <row r="67" spans="1:6" x14ac:dyDescent="0.25">
      <c r="A67" s="108">
        <v>20110</v>
      </c>
      <c r="B67" s="108">
        <v>22241</v>
      </c>
      <c r="C67" s="109" t="s">
        <v>21</v>
      </c>
      <c r="D67" s="108">
        <v>1710</v>
      </c>
      <c r="E67" s="110">
        <v>-1166131</v>
      </c>
      <c r="F67" t="s">
        <v>280</v>
      </c>
    </row>
    <row r="68" spans="1:6" x14ac:dyDescent="0.25">
      <c r="A68" s="108">
        <v>20110</v>
      </c>
      <c r="B68" s="108">
        <v>22241</v>
      </c>
      <c r="C68" s="109" t="s">
        <v>21</v>
      </c>
      <c r="D68" s="108">
        <v>1711</v>
      </c>
      <c r="E68" s="110">
        <v>-427795</v>
      </c>
      <c r="F68" t="s">
        <v>280</v>
      </c>
    </row>
    <row r="69" spans="1:6" x14ac:dyDescent="0.25">
      <c r="A69" s="108">
        <v>20110</v>
      </c>
      <c r="B69" s="108">
        <v>22241</v>
      </c>
      <c r="C69" s="109" t="s">
        <v>21</v>
      </c>
      <c r="D69" s="108">
        <v>1729</v>
      </c>
      <c r="E69" s="110">
        <v>-99927</v>
      </c>
      <c r="F69" t="s">
        <v>283</v>
      </c>
    </row>
    <row r="70" spans="1:6" x14ac:dyDescent="0.25">
      <c r="A70" s="108">
        <v>20110</v>
      </c>
      <c r="B70" s="108">
        <v>22242</v>
      </c>
      <c r="C70" s="109" t="s">
        <v>19</v>
      </c>
      <c r="D70" s="108">
        <v>1010</v>
      </c>
      <c r="E70" s="110">
        <v>8718646</v>
      </c>
      <c r="F70" t="s">
        <v>275</v>
      </c>
    </row>
    <row r="71" spans="1:6" x14ac:dyDescent="0.25">
      <c r="A71" s="108">
        <v>20110</v>
      </c>
      <c r="B71" s="108">
        <v>22242</v>
      </c>
      <c r="C71" s="109" t="s">
        <v>19</v>
      </c>
      <c r="D71" s="108">
        <v>1015</v>
      </c>
      <c r="E71" s="110">
        <v>110854</v>
      </c>
      <c r="F71" t="s">
        <v>276</v>
      </c>
    </row>
    <row r="72" spans="1:6" x14ac:dyDescent="0.25">
      <c r="A72" s="108">
        <v>20110</v>
      </c>
      <c r="B72" s="108">
        <v>22242</v>
      </c>
      <c r="C72" s="109" t="s">
        <v>19</v>
      </c>
      <c r="D72" s="108">
        <v>1025</v>
      </c>
      <c r="E72" s="110">
        <v>56702</v>
      </c>
      <c r="F72" t="s">
        <v>276</v>
      </c>
    </row>
    <row r="73" spans="1:6" x14ac:dyDescent="0.25">
      <c r="A73" s="108">
        <v>20110</v>
      </c>
      <c r="B73" s="108">
        <v>22242</v>
      </c>
      <c r="C73" s="109" t="s">
        <v>19</v>
      </c>
      <c r="D73" s="108">
        <v>1026</v>
      </c>
      <c r="E73" s="110">
        <v>181619</v>
      </c>
      <c r="F73" t="s">
        <v>276</v>
      </c>
    </row>
    <row r="74" spans="1:6" x14ac:dyDescent="0.25">
      <c r="A74" s="108">
        <v>20110</v>
      </c>
      <c r="B74" s="108">
        <v>22242</v>
      </c>
      <c r="C74" s="109" t="s">
        <v>19</v>
      </c>
      <c r="D74" s="108">
        <v>1030</v>
      </c>
      <c r="E74" s="110">
        <v>39513</v>
      </c>
      <c r="F74" t="s">
        <v>276</v>
      </c>
    </row>
    <row r="75" spans="1:6" x14ac:dyDescent="0.25">
      <c r="A75" s="108">
        <v>20110</v>
      </c>
      <c r="B75" s="108">
        <v>22242</v>
      </c>
      <c r="C75" s="109" t="s">
        <v>19</v>
      </c>
      <c r="D75" s="108">
        <v>1040</v>
      </c>
      <c r="E75" s="110">
        <v>69472</v>
      </c>
      <c r="F75" t="s">
        <v>276</v>
      </c>
    </row>
    <row r="76" spans="1:6" x14ac:dyDescent="0.25">
      <c r="A76" s="108">
        <v>20110</v>
      </c>
      <c r="B76" s="108">
        <v>22242</v>
      </c>
      <c r="C76" s="109" t="s">
        <v>19</v>
      </c>
      <c r="D76" s="108">
        <v>1050</v>
      </c>
      <c r="E76" s="110">
        <v>4185</v>
      </c>
      <c r="F76" t="s">
        <v>276</v>
      </c>
    </row>
    <row r="77" spans="1:6" x14ac:dyDescent="0.25">
      <c r="A77" s="108">
        <v>20110</v>
      </c>
      <c r="B77" s="108">
        <v>22242</v>
      </c>
      <c r="C77" s="109" t="s">
        <v>19</v>
      </c>
      <c r="D77" s="108">
        <v>1099</v>
      </c>
      <c r="E77" s="110">
        <v>1414915</v>
      </c>
      <c r="F77" t="s">
        <v>279</v>
      </c>
    </row>
    <row r="78" spans="1:6" x14ac:dyDescent="0.25">
      <c r="A78" s="108">
        <v>20110</v>
      </c>
      <c r="B78" s="108">
        <v>22242</v>
      </c>
      <c r="C78" s="109" t="s">
        <v>19</v>
      </c>
      <c r="D78" s="108">
        <v>1100</v>
      </c>
      <c r="E78" s="110">
        <v>55463</v>
      </c>
      <c r="F78" t="s">
        <v>274</v>
      </c>
    </row>
    <row r="79" spans="1:6" x14ac:dyDescent="0.25">
      <c r="A79" s="108">
        <v>20110</v>
      </c>
      <c r="B79" s="108">
        <v>22242</v>
      </c>
      <c r="C79" s="109" t="s">
        <v>19</v>
      </c>
      <c r="D79" s="108">
        <v>1105</v>
      </c>
      <c r="E79" s="110">
        <v>33432</v>
      </c>
      <c r="F79" t="s">
        <v>274</v>
      </c>
    </row>
    <row r="80" spans="1:6" x14ac:dyDescent="0.25">
      <c r="A80" s="108">
        <v>20110</v>
      </c>
      <c r="B80" s="108">
        <v>22242</v>
      </c>
      <c r="C80" s="109" t="s">
        <v>19</v>
      </c>
      <c r="D80" s="108">
        <v>1110</v>
      </c>
      <c r="E80" s="110">
        <v>1378</v>
      </c>
      <c r="F80" t="s">
        <v>274</v>
      </c>
    </row>
    <row r="81" spans="1:6" x14ac:dyDescent="0.25">
      <c r="A81" s="108">
        <v>20110</v>
      </c>
      <c r="B81" s="108">
        <v>22242</v>
      </c>
      <c r="C81" s="109" t="s">
        <v>19</v>
      </c>
      <c r="D81" s="108">
        <v>1115</v>
      </c>
      <c r="E81" s="110">
        <v>328221</v>
      </c>
      <c r="F81" t="s">
        <v>274</v>
      </c>
    </row>
    <row r="82" spans="1:6" x14ac:dyDescent="0.25">
      <c r="A82" s="108">
        <v>20110</v>
      </c>
      <c r="B82" s="108">
        <v>22242</v>
      </c>
      <c r="C82" s="109" t="s">
        <v>19</v>
      </c>
      <c r="D82" s="108">
        <v>1116</v>
      </c>
      <c r="E82" s="110">
        <v>17140</v>
      </c>
      <c r="F82" t="s">
        <v>274</v>
      </c>
    </row>
    <row r="83" spans="1:6" x14ac:dyDescent="0.25">
      <c r="A83" s="108">
        <v>20110</v>
      </c>
      <c r="B83" s="108">
        <v>22242</v>
      </c>
      <c r="C83" s="109" t="s">
        <v>19</v>
      </c>
      <c r="D83" s="108">
        <v>1120</v>
      </c>
      <c r="E83" s="110">
        <v>76815</v>
      </c>
      <c r="F83" t="s">
        <v>274</v>
      </c>
    </row>
    <row r="84" spans="1:6" x14ac:dyDescent="0.25">
      <c r="A84" s="108">
        <v>20110</v>
      </c>
      <c r="B84" s="108">
        <v>22242</v>
      </c>
      <c r="C84" s="109" t="s">
        <v>19</v>
      </c>
      <c r="D84" s="108">
        <v>1130</v>
      </c>
      <c r="E84" s="110">
        <v>6238</v>
      </c>
      <c r="F84" t="s">
        <v>274</v>
      </c>
    </row>
    <row r="85" spans="1:6" x14ac:dyDescent="0.25">
      <c r="A85" s="108">
        <v>20110</v>
      </c>
      <c r="B85" s="108">
        <v>22242</v>
      </c>
      <c r="C85" s="109" t="s">
        <v>19</v>
      </c>
      <c r="D85" s="108">
        <v>1140</v>
      </c>
      <c r="E85" s="109">
        <v>600</v>
      </c>
      <c r="F85" t="s">
        <v>274</v>
      </c>
    </row>
    <row r="86" spans="1:6" x14ac:dyDescent="0.25">
      <c r="A86" s="108">
        <v>20110</v>
      </c>
      <c r="B86" s="108">
        <v>22242</v>
      </c>
      <c r="C86" s="109" t="s">
        <v>19</v>
      </c>
      <c r="D86" s="108">
        <v>1150</v>
      </c>
      <c r="E86" s="110">
        <v>45435</v>
      </c>
      <c r="F86" t="s">
        <v>274</v>
      </c>
    </row>
    <row r="87" spans="1:6" x14ac:dyDescent="0.25">
      <c r="A87" s="108">
        <v>20110</v>
      </c>
      <c r="B87" s="108">
        <v>22242</v>
      </c>
      <c r="C87" s="109" t="s">
        <v>19</v>
      </c>
      <c r="D87" s="108">
        <v>1160</v>
      </c>
      <c r="E87" s="110">
        <v>9766</v>
      </c>
      <c r="F87" t="s">
        <v>274</v>
      </c>
    </row>
    <row r="88" spans="1:6" x14ac:dyDescent="0.25">
      <c r="A88" s="108">
        <v>20110</v>
      </c>
      <c r="B88" s="108">
        <v>22242</v>
      </c>
      <c r="C88" s="109" t="s">
        <v>19</v>
      </c>
      <c r="D88" s="108">
        <v>1170</v>
      </c>
      <c r="E88" s="110">
        <v>11498</v>
      </c>
      <c r="F88" t="s">
        <v>274</v>
      </c>
    </row>
    <row r="89" spans="1:6" x14ac:dyDescent="0.25">
      <c r="A89" s="108">
        <v>20110</v>
      </c>
      <c r="B89" s="108">
        <v>22242</v>
      </c>
      <c r="C89" s="109" t="s">
        <v>19</v>
      </c>
      <c r="D89" s="108">
        <v>1190</v>
      </c>
      <c r="E89" s="110">
        <v>1111</v>
      </c>
      <c r="F89" t="s">
        <v>274</v>
      </c>
    </row>
    <row r="90" spans="1:6" x14ac:dyDescent="0.25">
      <c r="A90" s="108">
        <v>20110</v>
      </c>
      <c r="B90" s="108">
        <v>22242</v>
      </c>
      <c r="C90" s="109" t="s">
        <v>19</v>
      </c>
      <c r="D90" s="108">
        <v>1195</v>
      </c>
      <c r="E90" s="110">
        <v>34538</v>
      </c>
      <c r="F90" t="s">
        <v>274</v>
      </c>
    </row>
    <row r="91" spans="1:6" x14ac:dyDescent="0.25">
      <c r="A91" s="108">
        <v>20110</v>
      </c>
      <c r="B91" s="108">
        <v>22242</v>
      </c>
      <c r="C91" s="109" t="s">
        <v>19</v>
      </c>
      <c r="D91" s="108">
        <v>1200</v>
      </c>
      <c r="E91" s="110">
        <v>42873</v>
      </c>
      <c r="F91" t="s">
        <v>274</v>
      </c>
    </row>
    <row r="92" spans="1:6" x14ac:dyDescent="0.25">
      <c r="A92" s="108">
        <v>20110</v>
      </c>
      <c r="B92" s="108">
        <v>22242</v>
      </c>
      <c r="C92" s="109" t="s">
        <v>19</v>
      </c>
      <c r="D92" s="108">
        <v>1220</v>
      </c>
      <c r="E92" s="110">
        <v>11041</v>
      </c>
      <c r="F92" t="s">
        <v>274</v>
      </c>
    </row>
    <row r="93" spans="1:6" x14ac:dyDescent="0.25">
      <c r="A93" s="108">
        <v>20110</v>
      </c>
      <c r="B93" s="108">
        <v>22242</v>
      </c>
      <c r="C93" s="109" t="s">
        <v>19</v>
      </c>
      <c r="D93" s="108">
        <v>1230</v>
      </c>
      <c r="E93" s="110">
        <v>1024</v>
      </c>
      <c r="F93" t="s">
        <v>274</v>
      </c>
    </row>
    <row r="94" spans="1:6" x14ac:dyDescent="0.25">
      <c r="A94" s="108">
        <v>20110</v>
      </c>
      <c r="B94" s="108">
        <v>22242</v>
      </c>
      <c r="C94" s="109" t="s">
        <v>19</v>
      </c>
      <c r="D94" s="108">
        <v>1240</v>
      </c>
      <c r="E94" s="110">
        <v>2894</v>
      </c>
      <c r="F94" t="s">
        <v>274</v>
      </c>
    </row>
    <row r="95" spans="1:6" x14ac:dyDescent="0.25">
      <c r="A95" s="108">
        <v>20110</v>
      </c>
      <c r="B95" s="108">
        <v>22242</v>
      </c>
      <c r="C95" s="109" t="s">
        <v>19</v>
      </c>
      <c r="D95" s="108">
        <v>1370</v>
      </c>
      <c r="E95" s="110">
        <v>21379</v>
      </c>
      <c r="F95" t="s">
        <v>274</v>
      </c>
    </row>
    <row r="96" spans="1:6" x14ac:dyDescent="0.25">
      <c r="A96" s="108">
        <v>20110</v>
      </c>
      <c r="B96" s="108">
        <v>22242</v>
      </c>
      <c r="C96" s="109" t="s">
        <v>19</v>
      </c>
      <c r="D96" s="108">
        <v>1429</v>
      </c>
      <c r="E96" s="110">
        <v>120600</v>
      </c>
      <c r="F96" t="s">
        <v>283</v>
      </c>
    </row>
    <row r="97" spans="1:6" x14ac:dyDescent="0.25">
      <c r="A97" s="108">
        <v>20110</v>
      </c>
      <c r="B97" s="108">
        <v>22242</v>
      </c>
      <c r="C97" s="109" t="s">
        <v>19</v>
      </c>
      <c r="D97" s="108">
        <v>1600</v>
      </c>
      <c r="E97" s="110">
        <v>-1422276</v>
      </c>
      <c r="F97" t="s">
        <v>282</v>
      </c>
    </row>
    <row r="98" spans="1:6" x14ac:dyDescent="0.25">
      <c r="A98" s="108">
        <v>20110</v>
      </c>
      <c r="B98" s="108">
        <v>22242</v>
      </c>
      <c r="C98" s="109" t="s">
        <v>19</v>
      </c>
      <c r="D98" s="108">
        <v>1700</v>
      </c>
      <c r="E98" s="110">
        <v>-141300</v>
      </c>
      <c r="F98" t="s">
        <v>281</v>
      </c>
    </row>
    <row r="99" spans="1:6" x14ac:dyDescent="0.25">
      <c r="A99" s="108">
        <v>20110</v>
      </c>
      <c r="B99" s="108">
        <v>22242</v>
      </c>
      <c r="C99" s="109" t="s">
        <v>19</v>
      </c>
      <c r="D99" s="108">
        <v>1710</v>
      </c>
      <c r="E99" s="110">
        <v>-241458</v>
      </c>
      <c r="F99" t="s">
        <v>280</v>
      </c>
    </row>
    <row r="100" spans="1:6" x14ac:dyDescent="0.25">
      <c r="A100" s="108">
        <v>20110</v>
      </c>
      <c r="B100" s="108">
        <v>22242</v>
      </c>
      <c r="C100" s="109" t="s">
        <v>19</v>
      </c>
      <c r="D100" s="108">
        <v>1711</v>
      </c>
      <c r="E100" s="110">
        <v>-118518</v>
      </c>
      <c r="F100" t="s">
        <v>280</v>
      </c>
    </row>
    <row r="101" spans="1:6" x14ac:dyDescent="0.25">
      <c r="A101" s="108">
        <v>20110</v>
      </c>
      <c r="B101" s="108">
        <v>22242</v>
      </c>
      <c r="C101" s="109" t="s">
        <v>19</v>
      </c>
      <c r="D101" s="108">
        <v>1729</v>
      </c>
      <c r="E101" s="110">
        <v>-120600</v>
      </c>
      <c r="F101" t="s">
        <v>283</v>
      </c>
    </row>
    <row r="102" spans="1:6" x14ac:dyDescent="0.25">
      <c r="A102" s="108">
        <v>20110</v>
      </c>
      <c r="B102" s="108">
        <v>22242</v>
      </c>
      <c r="C102" s="109" t="s">
        <v>19</v>
      </c>
      <c r="D102" s="108">
        <v>1730</v>
      </c>
      <c r="E102" s="110">
        <v>-17200</v>
      </c>
      <c r="F102" t="s">
        <v>281</v>
      </c>
    </row>
    <row r="103" spans="1:6" x14ac:dyDescent="0.25">
      <c r="A103" s="108">
        <v>20110</v>
      </c>
      <c r="B103" s="108">
        <v>22245</v>
      </c>
      <c r="C103" s="109" t="s">
        <v>22</v>
      </c>
      <c r="D103" s="108">
        <v>1010</v>
      </c>
      <c r="E103" s="110">
        <v>7496379</v>
      </c>
      <c r="F103" t="s">
        <v>275</v>
      </c>
    </row>
    <row r="104" spans="1:6" x14ac:dyDescent="0.25">
      <c r="A104" s="108">
        <v>20110</v>
      </c>
      <c r="B104" s="108">
        <v>22245</v>
      </c>
      <c r="C104" s="109" t="s">
        <v>22</v>
      </c>
      <c r="D104" s="108">
        <v>1013</v>
      </c>
      <c r="E104" s="109">
        <v>54</v>
      </c>
      <c r="F104" t="s">
        <v>276</v>
      </c>
    </row>
    <row r="105" spans="1:6" x14ac:dyDescent="0.25">
      <c r="A105" s="108">
        <v>20110</v>
      </c>
      <c r="B105" s="108">
        <v>22245</v>
      </c>
      <c r="C105" s="109" t="s">
        <v>22</v>
      </c>
      <c r="D105" s="108">
        <v>1015</v>
      </c>
      <c r="E105" s="110">
        <v>-60893</v>
      </c>
      <c r="F105" t="s">
        <v>276</v>
      </c>
    </row>
    <row r="106" spans="1:6" x14ac:dyDescent="0.25">
      <c r="A106" s="108">
        <v>20110</v>
      </c>
      <c r="B106" s="108">
        <v>22245</v>
      </c>
      <c r="C106" s="109" t="s">
        <v>22</v>
      </c>
      <c r="D106" s="108">
        <v>1020</v>
      </c>
      <c r="E106" s="110">
        <v>28378</v>
      </c>
      <c r="F106" t="s">
        <v>276</v>
      </c>
    </row>
    <row r="107" spans="1:6" x14ac:dyDescent="0.25">
      <c r="A107" s="108">
        <v>20110</v>
      </c>
      <c r="B107" s="108">
        <v>22245</v>
      </c>
      <c r="C107" s="109" t="s">
        <v>22</v>
      </c>
      <c r="D107" s="108">
        <v>1025</v>
      </c>
      <c r="E107" s="110">
        <v>44690</v>
      </c>
      <c r="F107" t="s">
        <v>276</v>
      </c>
    </row>
    <row r="108" spans="1:6" x14ac:dyDescent="0.25">
      <c r="A108" s="108">
        <v>20110</v>
      </c>
      <c r="B108" s="108">
        <v>22245</v>
      </c>
      <c r="C108" s="109" t="s">
        <v>22</v>
      </c>
      <c r="D108" s="108">
        <v>1026</v>
      </c>
      <c r="E108" s="110">
        <v>464614</v>
      </c>
      <c r="F108" t="s">
        <v>276</v>
      </c>
    </row>
    <row r="109" spans="1:6" x14ac:dyDescent="0.25">
      <c r="A109" s="108">
        <v>20110</v>
      </c>
      <c r="B109" s="108">
        <v>22245</v>
      </c>
      <c r="C109" s="109" t="s">
        <v>22</v>
      </c>
      <c r="D109" s="108">
        <v>1030</v>
      </c>
      <c r="E109" s="110">
        <v>10979</v>
      </c>
      <c r="F109" t="s">
        <v>276</v>
      </c>
    </row>
    <row r="110" spans="1:6" x14ac:dyDescent="0.25">
      <c r="A110" s="108">
        <v>20110</v>
      </c>
      <c r="B110" s="108">
        <v>22245</v>
      </c>
      <c r="C110" s="109" t="s">
        <v>22</v>
      </c>
      <c r="D110" s="108">
        <v>1040</v>
      </c>
      <c r="E110" s="110">
        <v>32051</v>
      </c>
      <c r="F110" t="s">
        <v>276</v>
      </c>
    </row>
    <row r="111" spans="1:6" x14ac:dyDescent="0.25">
      <c r="A111" s="108">
        <v>20110</v>
      </c>
      <c r="B111" s="108">
        <v>22245</v>
      </c>
      <c r="C111" s="109" t="s">
        <v>22</v>
      </c>
      <c r="D111" s="108">
        <v>1050</v>
      </c>
      <c r="E111" s="110">
        <v>1747</v>
      </c>
      <c r="F111" t="s">
        <v>276</v>
      </c>
    </row>
    <row r="112" spans="1:6" x14ac:dyDescent="0.25">
      <c r="A112" s="108">
        <v>20110</v>
      </c>
      <c r="B112" s="108">
        <v>22245</v>
      </c>
      <c r="C112" s="109" t="s">
        <v>22</v>
      </c>
      <c r="D112" s="108">
        <v>1099</v>
      </c>
      <c r="E112" s="110">
        <v>1249765</v>
      </c>
      <c r="F112" t="s">
        <v>279</v>
      </c>
    </row>
    <row r="113" spans="1:6" x14ac:dyDescent="0.25">
      <c r="A113" s="108">
        <v>20110</v>
      </c>
      <c r="B113" s="108">
        <v>22245</v>
      </c>
      <c r="C113" s="109" t="s">
        <v>22</v>
      </c>
      <c r="D113" s="108">
        <v>1100</v>
      </c>
      <c r="E113" s="110">
        <v>45852</v>
      </c>
      <c r="F113" t="s">
        <v>274</v>
      </c>
    </row>
    <row r="114" spans="1:6" x14ac:dyDescent="0.25">
      <c r="A114" s="108">
        <v>20110</v>
      </c>
      <c r="B114" s="108">
        <v>22245</v>
      </c>
      <c r="C114" s="109" t="s">
        <v>22</v>
      </c>
      <c r="D114" s="108">
        <v>1105</v>
      </c>
      <c r="E114" s="110">
        <v>19070</v>
      </c>
      <c r="F114" t="s">
        <v>274</v>
      </c>
    </row>
    <row r="115" spans="1:6" x14ac:dyDescent="0.25">
      <c r="A115" s="108">
        <v>20110</v>
      </c>
      <c r="B115" s="108">
        <v>22245</v>
      </c>
      <c r="C115" s="109" t="s">
        <v>22</v>
      </c>
      <c r="D115" s="108">
        <v>1110</v>
      </c>
      <c r="E115" s="110">
        <v>7054</v>
      </c>
      <c r="F115" t="s">
        <v>274</v>
      </c>
    </row>
    <row r="116" spans="1:6" x14ac:dyDescent="0.25">
      <c r="A116" s="108">
        <v>20110</v>
      </c>
      <c r="B116" s="108">
        <v>22245</v>
      </c>
      <c r="C116" s="109" t="s">
        <v>22</v>
      </c>
      <c r="D116" s="108">
        <v>1115</v>
      </c>
      <c r="E116" s="110">
        <v>210782</v>
      </c>
      <c r="F116" t="s">
        <v>274</v>
      </c>
    </row>
    <row r="117" spans="1:6" x14ac:dyDescent="0.25">
      <c r="A117" s="108">
        <v>20110</v>
      </c>
      <c r="B117" s="108">
        <v>22245</v>
      </c>
      <c r="C117" s="109" t="s">
        <v>22</v>
      </c>
      <c r="D117" s="108">
        <v>1116</v>
      </c>
      <c r="E117" s="110">
        <v>14207</v>
      </c>
      <c r="F117" t="s">
        <v>274</v>
      </c>
    </row>
    <row r="118" spans="1:6" x14ac:dyDescent="0.25">
      <c r="A118" s="108">
        <v>20110</v>
      </c>
      <c r="B118" s="108">
        <v>22245</v>
      </c>
      <c r="C118" s="109" t="s">
        <v>22</v>
      </c>
      <c r="D118" s="108">
        <v>1120</v>
      </c>
      <c r="E118" s="110">
        <v>75248</v>
      </c>
      <c r="F118" t="s">
        <v>274</v>
      </c>
    </row>
    <row r="119" spans="1:6" x14ac:dyDescent="0.25">
      <c r="A119" s="108">
        <v>20110</v>
      </c>
      <c r="B119" s="108">
        <v>22245</v>
      </c>
      <c r="C119" s="109" t="s">
        <v>22</v>
      </c>
      <c r="D119" s="108">
        <v>1130</v>
      </c>
      <c r="E119" s="110">
        <v>3033</v>
      </c>
      <c r="F119" t="s">
        <v>274</v>
      </c>
    </row>
    <row r="120" spans="1:6" x14ac:dyDescent="0.25">
      <c r="A120" s="108">
        <v>20110</v>
      </c>
      <c r="B120" s="108">
        <v>22245</v>
      </c>
      <c r="C120" s="109" t="s">
        <v>22</v>
      </c>
      <c r="D120" s="108">
        <v>1140</v>
      </c>
      <c r="E120" s="109">
        <v>719</v>
      </c>
      <c r="F120" t="s">
        <v>274</v>
      </c>
    </row>
    <row r="121" spans="1:6" x14ac:dyDescent="0.25">
      <c r="A121" s="108">
        <v>20110</v>
      </c>
      <c r="B121" s="108">
        <v>22245</v>
      </c>
      <c r="C121" s="109" t="s">
        <v>22</v>
      </c>
      <c r="D121" s="108">
        <v>1150</v>
      </c>
      <c r="E121" s="110">
        <v>1666</v>
      </c>
      <c r="F121" t="s">
        <v>274</v>
      </c>
    </row>
    <row r="122" spans="1:6" x14ac:dyDescent="0.25">
      <c r="A122" s="108">
        <v>20110</v>
      </c>
      <c r="B122" s="108">
        <v>22245</v>
      </c>
      <c r="C122" s="109" t="s">
        <v>22</v>
      </c>
      <c r="D122" s="108">
        <v>1160</v>
      </c>
      <c r="E122" s="110">
        <v>2033</v>
      </c>
      <c r="F122" t="s">
        <v>274</v>
      </c>
    </row>
    <row r="123" spans="1:6" x14ac:dyDescent="0.25">
      <c r="A123" s="108">
        <v>20110</v>
      </c>
      <c r="B123" s="108">
        <v>22245</v>
      </c>
      <c r="C123" s="109" t="s">
        <v>22</v>
      </c>
      <c r="D123" s="108">
        <v>1170</v>
      </c>
      <c r="E123" s="110">
        <v>5183</v>
      </c>
      <c r="F123" t="s">
        <v>274</v>
      </c>
    </row>
    <row r="124" spans="1:6" x14ac:dyDescent="0.25">
      <c r="A124" s="108">
        <v>20110</v>
      </c>
      <c r="B124" s="108">
        <v>22245</v>
      </c>
      <c r="C124" s="109" t="s">
        <v>22</v>
      </c>
      <c r="D124" s="108">
        <v>1190</v>
      </c>
      <c r="E124" s="110">
        <v>1111</v>
      </c>
      <c r="F124" t="s">
        <v>274</v>
      </c>
    </row>
    <row r="125" spans="1:6" x14ac:dyDescent="0.25">
      <c r="A125" s="108">
        <v>20110</v>
      </c>
      <c r="B125" s="108">
        <v>22245</v>
      </c>
      <c r="C125" s="109" t="s">
        <v>22</v>
      </c>
      <c r="D125" s="108">
        <v>1195</v>
      </c>
      <c r="E125" s="110">
        <v>16124</v>
      </c>
      <c r="F125" t="s">
        <v>274</v>
      </c>
    </row>
    <row r="126" spans="1:6" x14ac:dyDescent="0.25">
      <c r="A126" s="108">
        <v>20110</v>
      </c>
      <c r="B126" s="108">
        <v>22245</v>
      </c>
      <c r="C126" s="109" t="s">
        <v>22</v>
      </c>
      <c r="D126" s="108">
        <v>1200</v>
      </c>
      <c r="E126" s="110">
        <v>13140</v>
      </c>
      <c r="F126" t="s">
        <v>274</v>
      </c>
    </row>
    <row r="127" spans="1:6" x14ac:dyDescent="0.25">
      <c r="A127" s="108">
        <v>20110</v>
      </c>
      <c r="B127" s="108">
        <v>22245</v>
      </c>
      <c r="C127" s="109" t="s">
        <v>22</v>
      </c>
      <c r="D127" s="108">
        <v>1220</v>
      </c>
      <c r="E127" s="110">
        <v>9401</v>
      </c>
      <c r="F127" t="s">
        <v>274</v>
      </c>
    </row>
    <row r="128" spans="1:6" x14ac:dyDescent="0.25">
      <c r="A128" s="108">
        <v>20110</v>
      </c>
      <c r="B128" s="108">
        <v>22245</v>
      </c>
      <c r="C128" s="109" t="s">
        <v>22</v>
      </c>
      <c r="D128" s="108">
        <v>1370</v>
      </c>
      <c r="E128" s="110">
        <v>11868</v>
      </c>
      <c r="F128" t="s">
        <v>274</v>
      </c>
    </row>
    <row r="129" spans="1:6" x14ac:dyDescent="0.25">
      <c r="A129" s="108">
        <v>20110</v>
      </c>
      <c r="B129" s="108">
        <v>22245</v>
      </c>
      <c r="C129" s="109" t="s">
        <v>22</v>
      </c>
      <c r="D129" s="108">
        <v>1429</v>
      </c>
      <c r="E129" s="110">
        <v>78377</v>
      </c>
      <c r="F129" t="s">
        <v>283</v>
      </c>
    </row>
    <row r="130" spans="1:6" x14ac:dyDescent="0.25">
      <c r="A130" s="108">
        <v>20110</v>
      </c>
      <c r="B130" s="108">
        <v>22245</v>
      </c>
      <c r="C130" s="109" t="s">
        <v>22</v>
      </c>
      <c r="D130" s="108">
        <v>1600</v>
      </c>
      <c r="E130" s="110">
        <v>-2146320</v>
      </c>
      <c r="F130" t="s">
        <v>282</v>
      </c>
    </row>
    <row r="131" spans="1:6" x14ac:dyDescent="0.25">
      <c r="A131" s="108">
        <v>20110</v>
      </c>
      <c r="B131" s="108">
        <v>22245</v>
      </c>
      <c r="C131" s="109" t="s">
        <v>22</v>
      </c>
      <c r="D131" s="108">
        <v>1710</v>
      </c>
      <c r="E131" s="110">
        <v>-437450</v>
      </c>
      <c r="F131" t="s">
        <v>280</v>
      </c>
    </row>
    <row r="132" spans="1:6" x14ac:dyDescent="0.25">
      <c r="A132" s="108">
        <v>20110</v>
      </c>
      <c r="B132" s="108">
        <v>22245</v>
      </c>
      <c r="C132" s="109" t="s">
        <v>22</v>
      </c>
      <c r="D132" s="108">
        <v>1711</v>
      </c>
      <c r="E132" s="110">
        <v>-81989</v>
      </c>
      <c r="F132" t="s">
        <v>280</v>
      </c>
    </row>
    <row r="133" spans="1:6" x14ac:dyDescent="0.25">
      <c r="A133" s="108">
        <v>20110</v>
      </c>
      <c r="B133" s="108">
        <v>22245</v>
      </c>
      <c r="C133" s="109" t="s">
        <v>22</v>
      </c>
      <c r="D133" s="108">
        <v>1729</v>
      </c>
      <c r="E133" s="110">
        <v>-78377</v>
      </c>
      <c r="F133" t="s">
        <v>283</v>
      </c>
    </row>
    <row r="134" spans="1:6" x14ac:dyDescent="0.25">
      <c r="A134" s="108">
        <v>20110</v>
      </c>
      <c r="B134" s="108">
        <v>22246</v>
      </c>
      <c r="C134" s="109" t="s">
        <v>249</v>
      </c>
      <c r="D134" s="108">
        <v>1010</v>
      </c>
      <c r="E134" s="110">
        <v>7675452</v>
      </c>
      <c r="F134" t="s">
        <v>275</v>
      </c>
    </row>
    <row r="135" spans="1:6" x14ac:dyDescent="0.25">
      <c r="A135" s="108">
        <v>20110</v>
      </c>
      <c r="B135" s="108">
        <v>22246</v>
      </c>
      <c r="C135" s="109" t="s">
        <v>249</v>
      </c>
      <c r="D135" s="108">
        <v>1015</v>
      </c>
      <c r="E135" s="110">
        <v>59725</v>
      </c>
      <c r="F135" t="s">
        <v>276</v>
      </c>
    </row>
    <row r="136" spans="1:6" x14ac:dyDescent="0.25">
      <c r="A136" s="108">
        <v>20110</v>
      </c>
      <c r="B136" s="108">
        <v>22246</v>
      </c>
      <c r="C136" s="109" t="s">
        <v>249</v>
      </c>
      <c r="D136" s="108">
        <v>1020</v>
      </c>
      <c r="E136" s="110">
        <v>13536</v>
      </c>
      <c r="F136" t="s">
        <v>276</v>
      </c>
    </row>
    <row r="137" spans="1:6" x14ac:dyDescent="0.25">
      <c r="A137" s="108">
        <v>20110</v>
      </c>
      <c r="B137" s="108">
        <v>22246</v>
      </c>
      <c r="C137" s="109" t="s">
        <v>249</v>
      </c>
      <c r="D137" s="108">
        <v>1025</v>
      </c>
      <c r="E137" s="110">
        <v>28857</v>
      </c>
      <c r="F137" t="s">
        <v>276</v>
      </c>
    </row>
    <row r="138" spans="1:6" x14ac:dyDescent="0.25">
      <c r="A138" s="108">
        <v>20110</v>
      </c>
      <c r="B138" s="108">
        <v>22246</v>
      </c>
      <c r="C138" s="109" t="s">
        <v>249</v>
      </c>
      <c r="D138" s="108">
        <v>1026</v>
      </c>
      <c r="E138" s="110">
        <v>291104</v>
      </c>
      <c r="F138" t="s">
        <v>276</v>
      </c>
    </row>
    <row r="139" spans="1:6" x14ac:dyDescent="0.25">
      <c r="A139" s="108">
        <v>20110</v>
      </c>
      <c r="B139" s="108">
        <v>22246</v>
      </c>
      <c r="C139" s="109" t="s">
        <v>249</v>
      </c>
      <c r="D139" s="108">
        <v>1030</v>
      </c>
      <c r="E139" s="110">
        <v>22171</v>
      </c>
      <c r="F139" t="s">
        <v>276</v>
      </c>
    </row>
    <row r="140" spans="1:6" x14ac:dyDescent="0.25">
      <c r="A140" s="108">
        <v>20110</v>
      </c>
      <c r="B140" s="108">
        <v>22246</v>
      </c>
      <c r="C140" s="109" t="s">
        <v>249</v>
      </c>
      <c r="D140" s="108">
        <v>1040</v>
      </c>
      <c r="E140" s="110">
        <v>27140</v>
      </c>
      <c r="F140" t="s">
        <v>276</v>
      </c>
    </row>
    <row r="141" spans="1:6" x14ac:dyDescent="0.25">
      <c r="A141" s="108">
        <v>20110</v>
      </c>
      <c r="B141" s="108">
        <v>22246</v>
      </c>
      <c r="C141" s="109" t="s">
        <v>249</v>
      </c>
      <c r="D141" s="108">
        <v>1050</v>
      </c>
      <c r="E141" s="110">
        <v>1000</v>
      </c>
      <c r="F141" t="s">
        <v>276</v>
      </c>
    </row>
    <row r="142" spans="1:6" x14ac:dyDescent="0.25">
      <c r="A142" s="108">
        <v>20110</v>
      </c>
      <c r="B142" s="108">
        <v>22246</v>
      </c>
      <c r="C142" s="109" t="s">
        <v>249</v>
      </c>
      <c r="D142" s="108">
        <v>1099</v>
      </c>
      <c r="E142" s="110">
        <v>1261350</v>
      </c>
      <c r="F142" t="s">
        <v>279</v>
      </c>
    </row>
    <row r="143" spans="1:6" x14ac:dyDescent="0.25">
      <c r="A143" s="108">
        <v>20110</v>
      </c>
      <c r="B143" s="108">
        <v>22246</v>
      </c>
      <c r="C143" s="109" t="s">
        <v>249</v>
      </c>
      <c r="D143" s="108">
        <v>1100</v>
      </c>
      <c r="E143" s="110">
        <v>5974</v>
      </c>
      <c r="F143" t="s">
        <v>274</v>
      </c>
    </row>
    <row r="144" spans="1:6" x14ac:dyDescent="0.25">
      <c r="A144" s="108">
        <v>20110</v>
      </c>
      <c r="B144" s="108">
        <v>22246</v>
      </c>
      <c r="C144" s="109" t="s">
        <v>249</v>
      </c>
      <c r="D144" s="108">
        <v>1105</v>
      </c>
      <c r="E144" s="110">
        <v>15506</v>
      </c>
      <c r="F144" t="s">
        <v>274</v>
      </c>
    </row>
    <row r="145" spans="1:6" x14ac:dyDescent="0.25">
      <c r="A145" s="108">
        <v>20110</v>
      </c>
      <c r="B145" s="108">
        <v>22246</v>
      </c>
      <c r="C145" s="109" t="s">
        <v>249</v>
      </c>
      <c r="D145" s="108">
        <v>1110</v>
      </c>
      <c r="E145" s="110">
        <v>16160</v>
      </c>
      <c r="F145" t="s">
        <v>274</v>
      </c>
    </row>
    <row r="146" spans="1:6" x14ac:dyDescent="0.25">
      <c r="A146" s="108">
        <v>20110</v>
      </c>
      <c r="B146" s="108">
        <v>22246</v>
      </c>
      <c r="C146" s="109" t="s">
        <v>249</v>
      </c>
      <c r="D146" s="108">
        <v>1115</v>
      </c>
      <c r="E146" s="110">
        <v>245338</v>
      </c>
      <c r="F146" t="s">
        <v>274</v>
      </c>
    </row>
    <row r="147" spans="1:6" x14ac:dyDescent="0.25">
      <c r="A147" s="108">
        <v>20110</v>
      </c>
      <c r="B147" s="108">
        <v>22246</v>
      </c>
      <c r="C147" s="109" t="s">
        <v>249</v>
      </c>
      <c r="D147" s="108">
        <v>1116</v>
      </c>
      <c r="E147" s="110">
        <v>21639</v>
      </c>
      <c r="F147" t="s">
        <v>274</v>
      </c>
    </row>
    <row r="148" spans="1:6" x14ac:dyDescent="0.25">
      <c r="A148" s="108">
        <v>20110</v>
      </c>
      <c r="B148" s="108">
        <v>22246</v>
      </c>
      <c r="C148" s="109" t="s">
        <v>249</v>
      </c>
      <c r="D148" s="108">
        <v>1120</v>
      </c>
      <c r="E148" s="110">
        <v>50591</v>
      </c>
      <c r="F148" t="s">
        <v>274</v>
      </c>
    </row>
    <row r="149" spans="1:6" x14ac:dyDescent="0.25">
      <c r="A149" s="108">
        <v>20110</v>
      </c>
      <c r="B149" s="108">
        <v>22246</v>
      </c>
      <c r="C149" s="109" t="s">
        <v>249</v>
      </c>
      <c r="D149" s="108">
        <v>1130</v>
      </c>
      <c r="E149" s="110">
        <v>2196</v>
      </c>
      <c r="F149" t="s">
        <v>274</v>
      </c>
    </row>
    <row r="150" spans="1:6" x14ac:dyDescent="0.25">
      <c r="A150" s="108">
        <v>20110</v>
      </c>
      <c r="B150" s="108">
        <v>22246</v>
      </c>
      <c r="C150" s="109" t="s">
        <v>249</v>
      </c>
      <c r="D150" s="108">
        <v>1140</v>
      </c>
      <c r="E150" s="109">
        <v>744</v>
      </c>
      <c r="F150" t="s">
        <v>274</v>
      </c>
    </row>
    <row r="151" spans="1:6" x14ac:dyDescent="0.25">
      <c r="A151" s="108">
        <v>20110</v>
      </c>
      <c r="B151" s="108">
        <v>22246</v>
      </c>
      <c r="C151" s="109" t="s">
        <v>249</v>
      </c>
      <c r="D151" s="108">
        <v>1150</v>
      </c>
      <c r="E151" s="110">
        <v>1666</v>
      </c>
      <c r="F151" t="s">
        <v>274</v>
      </c>
    </row>
    <row r="152" spans="1:6" x14ac:dyDescent="0.25">
      <c r="A152" s="108">
        <v>20110</v>
      </c>
      <c r="B152" s="108">
        <v>22246</v>
      </c>
      <c r="C152" s="109" t="s">
        <v>249</v>
      </c>
      <c r="D152" s="108">
        <v>1170</v>
      </c>
      <c r="E152" s="110">
        <v>6435</v>
      </c>
      <c r="F152" t="s">
        <v>274</v>
      </c>
    </row>
    <row r="153" spans="1:6" x14ac:dyDescent="0.25">
      <c r="A153" s="108">
        <v>20110</v>
      </c>
      <c r="B153" s="108">
        <v>22246</v>
      </c>
      <c r="C153" s="109" t="s">
        <v>249</v>
      </c>
      <c r="D153" s="108">
        <v>1190</v>
      </c>
      <c r="E153" s="110">
        <v>1111</v>
      </c>
      <c r="F153" t="s">
        <v>274</v>
      </c>
    </row>
    <row r="154" spans="1:6" x14ac:dyDescent="0.25">
      <c r="A154" s="108">
        <v>20110</v>
      </c>
      <c r="B154" s="108">
        <v>22246</v>
      </c>
      <c r="C154" s="109" t="s">
        <v>249</v>
      </c>
      <c r="D154" s="108">
        <v>1195</v>
      </c>
      <c r="E154" s="110">
        <v>16393</v>
      </c>
      <c r="F154" t="s">
        <v>274</v>
      </c>
    </row>
    <row r="155" spans="1:6" x14ac:dyDescent="0.25">
      <c r="A155" s="108">
        <v>20110</v>
      </c>
      <c r="B155" s="108">
        <v>22246</v>
      </c>
      <c r="C155" s="109" t="s">
        <v>249</v>
      </c>
      <c r="D155" s="108">
        <v>1200</v>
      </c>
      <c r="E155" s="110">
        <v>32404</v>
      </c>
      <c r="F155" t="s">
        <v>274</v>
      </c>
    </row>
    <row r="156" spans="1:6" x14ac:dyDescent="0.25">
      <c r="A156" s="108">
        <v>20110</v>
      </c>
      <c r="B156" s="108">
        <v>22246</v>
      </c>
      <c r="C156" s="109" t="s">
        <v>249</v>
      </c>
      <c r="D156" s="108">
        <v>1220</v>
      </c>
      <c r="E156" s="110">
        <v>9401</v>
      </c>
      <c r="F156" t="s">
        <v>274</v>
      </c>
    </row>
    <row r="157" spans="1:6" x14ac:dyDescent="0.25">
      <c r="A157" s="108">
        <v>20110</v>
      </c>
      <c r="B157" s="108">
        <v>22246</v>
      </c>
      <c r="C157" s="109" t="s">
        <v>249</v>
      </c>
      <c r="D157" s="108">
        <v>1230</v>
      </c>
      <c r="E157" s="110">
        <v>1679</v>
      </c>
      <c r="F157" t="s">
        <v>274</v>
      </c>
    </row>
    <row r="158" spans="1:6" x14ac:dyDescent="0.25">
      <c r="A158" s="108">
        <v>20110</v>
      </c>
      <c r="B158" s="108">
        <v>22246</v>
      </c>
      <c r="C158" s="109" t="s">
        <v>249</v>
      </c>
      <c r="D158" s="108">
        <v>1429</v>
      </c>
      <c r="E158" s="110">
        <v>72045</v>
      </c>
      <c r="F158" t="s">
        <v>283</v>
      </c>
    </row>
    <row r="159" spans="1:6" x14ac:dyDescent="0.25">
      <c r="A159" s="108">
        <v>20110</v>
      </c>
      <c r="B159" s="108">
        <v>22246</v>
      </c>
      <c r="C159" s="109" t="s">
        <v>249</v>
      </c>
      <c r="D159" s="108">
        <v>1600</v>
      </c>
      <c r="E159" s="110">
        <v>-313781</v>
      </c>
      <c r="F159" t="s">
        <v>282</v>
      </c>
    </row>
    <row r="160" spans="1:6" x14ac:dyDescent="0.25">
      <c r="A160" s="108">
        <v>20110</v>
      </c>
      <c r="B160" s="108">
        <v>22246</v>
      </c>
      <c r="C160" s="109" t="s">
        <v>249</v>
      </c>
      <c r="D160" s="108">
        <v>1700</v>
      </c>
      <c r="E160" s="110">
        <v>-77576</v>
      </c>
      <c r="F160" t="s">
        <v>281</v>
      </c>
    </row>
    <row r="161" spans="1:6" x14ac:dyDescent="0.25">
      <c r="A161" s="108">
        <v>20110</v>
      </c>
      <c r="B161" s="108">
        <v>22246</v>
      </c>
      <c r="C161" s="109" t="s">
        <v>249</v>
      </c>
      <c r="D161" s="108">
        <v>1710</v>
      </c>
      <c r="E161" s="110">
        <v>-413188</v>
      </c>
      <c r="F161" t="s">
        <v>280</v>
      </c>
    </row>
    <row r="162" spans="1:6" x14ac:dyDescent="0.25">
      <c r="A162" s="108">
        <v>20110</v>
      </c>
      <c r="B162" s="108">
        <v>22246</v>
      </c>
      <c r="C162" s="109" t="s">
        <v>249</v>
      </c>
      <c r="D162" s="108">
        <v>1711</v>
      </c>
      <c r="E162" s="110">
        <v>-9588</v>
      </c>
      <c r="F162" t="s">
        <v>280</v>
      </c>
    </row>
    <row r="163" spans="1:6" x14ac:dyDescent="0.25">
      <c r="A163" s="108">
        <v>20110</v>
      </c>
      <c r="B163" s="108">
        <v>22246</v>
      </c>
      <c r="C163" s="109" t="s">
        <v>249</v>
      </c>
      <c r="D163" s="108">
        <v>1729</v>
      </c>
      <c r="E163" s="110">
        <v>-72045</v>
      </c>
      <c r="F163" t="s">
        <v>283</v>
      </c>
    </row>
    <row r="164" spans="1:6" x14ac:dyDescent="0.25">
      <c r="A164" s="108">
        <v>20110</v>
      </c>
      <c r="B164" s="108">
        <v>22247</v>
      </c>
      <c r="C164" s="109" t="s">
        <v>16</v>
      </c>
      <c r="D164" s="108">
        <v>1010</v>
      </c>
      <c r="E164" s="110">
        <v>3995235</v>
      </c>
      <c r="F164" t="s">
        <v>275</v>
      </c>
    </row>
    <row r="165" spans="1:6" x14ac:dyDescent="0.25">
      <c r="A165" s="108">
        <v>20110</v>
      </c>
      <c r="B165" s="108">
        <v>22247</v>
      </c>
      <c r="C165" s="109" t="s">
        <v>16</v>
      </c>
      <c r="D165" s="108">
        <v>1015</v>
      </c>
      <c r="E165" s="110">
        <v>-27681</v>
      </c>
      <c r="F165" t="s">
        <v>276</v>
      </c>
    </row>
    <row r="166" spans="1:6" x14ac:dyDescent="0.25">
      <c r="A166" s="108">
        <v>20110</v>
      </c>
      <c r="B166" s="108">
        <v>22247</v>
      </c>
      <c r="C166" s="109" t="s">
        <v>16</v>
      </c>
      <c r="D166" s="108">
        <v>1020</v>
      </c>
      <c r="E166" s="110">
        <v>458651</v>
      </c>
      <c r="F166" t="s">
        <v>276</v>
      </c>
    </row>
    <row r="167" spans="1:6" x14ac:dyDescent="0.25">
      <c r="A167" s="108">
        <v>20110</v>
      </c>
      <c r="B167" s="108">
        <v>22247</v>
      </c>
      <c r="C167" s="109" t="s">
        <v>16</v>
      </c>
      <c r="D167" s="108">
        <v>1025</v>
      </c>
      <c r="E167" s="110">
        <v>157626</v>
      </c>
      <c r="F167" t="s">
        <v>276</v>
      </c>
    </row>
    <row r="168" spans="1:6" x14ac:dyDescent="0.25">
      <c r="A168" s="108">
        <v>20110</v>
      </c>
      <c r="B168" s="108">
        <v>22247</v>
      </c>
      <c r="C168" s="109" t="s">
        <v>16</v>
      </c>
      <c r="D168" s="108">
        <v>1026</v>
      </c>
      <c r="E168" s="110">
        <v>239838</v>
      </c>
      <c r="F168" t="s">
        <v>276</v>
      </c>
    </row>
    <row r="169" spans="1:6" x14ac:dyDescent="0.25">
      <c r="A169" s="108">
        <v>20110</v>
      </c>
      <c r="B169" s="108">
        <v>22247</v>
      </c>
      <c r="C169" s="109" t="s">
        <v>16</v>
      </c>
      <c r="D169" s="108">
        <v>1030</v>
      </c>
      <c r="E169" s="110">
        <v>159557</v>
      </c>
      <c r="F169" t="s">
        <v>276</v>
      </c>
    </row>
    <row r="170" spans="1:6" x14ac:dyDescent="0.25">
      <c r="A170" s="108">
        <v>20110</v>
      </c>
      <c r="B170" s="108">
        <v>22247</v>
      </c>
      <c r="C170" s="109" t="s">
        <v>16</v>
      </c>
      <c r="D170" s="108">
        <v>1040</v>
      </c>
      <c r="E170" s="110">
        <v>63333</v>
      </c>
      <c r="F170" t="s">
        <v>276</v>
      </c>
    </row>
    <row r="171" spans="1:6" x14ac:dyDescent="0.25">
      <c r="A171" s="108">
        <v>20110</v>
      </c>
      <c r="B171" s="108">
        <v>22247</v>
      </c>
      <c r="C171" s="109" t="s">
        <v>16</v>
      </c>
      <c r="D171" s="108">
        <v>1050</v>
      </c>
      <c r="E171" s="110">
        <v>1608</v>
      </c>
      <c r="F171" t="s">
        <v>276</v>
      </c>
    </row>
    <row r="172" spans="1:6" x14ac:dyDescent="0.25">
      <c r="A172" s="108">
        <v>20110</v>
      </c>
      <c r="B172" s="108">
        <v>22247</v>
      </c>
      <c r="C172" s="109" t="s">
        <v>16</v>
      </c>
      <c r="D172" s="108">
        <v>1099</v>
      </c>
      <c r="E172" s="110">
        <v>744703</v>
      </c>
      <c r="F172" t="s">
        <v>279</v>
      </c>
    </row>
    <row r="173" spans="1:6" x14ac:dyDescent="0.25">
      <c r="A173" s="108">
        <v>20110</v>
      </c>
      <c r="B173" s="108">
        <v>22247</v>
      </c>
      <c r="C173" s="109" t="s">
        <v>16</v>
      </c>
      <c r="D173" s="108">
        <v>1100</v>
      </c>
      <c r="E173" s="110">
        <v>7070</v>
      </c>
      <c r="F173" t="s">
        <v>274</v>
      </c>
    </row>
    <row r="174" spans="1:6" x14ac:dyDescent="0.25">
      <c r="A174" s="108">
        <v>20110</v>
      </c>
      <c r="B174" s="108">
        <v>22247</v>
      </c>
      <c r="C174" s="109" t="s">
        <v>16</v>
      </c>
      <c r="D174" s="108">
        <v>1105</v>
      </c>
      <c r="E174" s="110">
        <v>40106</v>
      </c>
      <c r="F174" t="s">
        <v>274</v>
      </c>
    </row>
    <row r="175" spans="1:6" x14ac:dyDescent="0.25">
      <c r="A175" s="108">
        <v>20110</v>
      </c>
      <c r="B175" s="108">
        <v>22247</v>
      </c>
      <c r="C175" s="109" t="s">
        <v>16</v>
      </c>
      <c r="D175" s="108">
        <v>1110</v>
      </c>
      <c r="E175" s="110">
        <v>28271</v>
      </c>
      <c r="F175" t="s">
        <v>274</v>
      </c>
    </row>
    <row r="176" spans="1:6" x14ac:dyDescent="0.25">
      <c r="A176" s="108">
        <v>20110</v>
      </c>
      <c r="B176" s="108">
        <v>22247</v>
      </c>
      <c r="C176" s="109" t="s">
        <v>16</v>
      </c>
      <c r="D176" s="108">
        <v>1115</v>
      </c>
      <c r="E176" s="110">
        <v>101547</v>
      </c>
      <c r="F176" t="s">
        <v>274</v>
      </c>
    </row>
    <row r="177" spans="1:6" x14ac:dyDescent="0.25">
      <c r="A177" s="108">
        <v>20110</v>
      </c>
      <c r="B177" s="108">
        <v>22247</v>
      </c>
      <c r="C177" s="109" t="s">
        <v>16</v>
      </c>
      <c r="D177" s="108">
        <v>1116</v>
      </c>
      <c r="E177" s="110">
        <v>13424</v>
      </c>
      <c r="F177" t="s">
        <v>274</v>
      </c>
    </row>
    <row r="178" spans="1:6" x14ac:dyDescent="0.25">
      <c r="A178" s="108">
        <v>20110</v>
      </c>
      <c r="B178" s="108">
        <v>22247</v>
      </c>
      <c r="C178" s="109" t="s">
        <v>16</v>
      </c>
      <c r="D178" s="108">
        <v>1120</v>
      </c>
      <c r="E178" s="110">
        <v>51157</v>
      </c>
      <c r="F178" t="s">
        <v>274</v>
      </c>
    </row>
    <row r="179" spans="1:6" x14ac:dyDescent="0.25">
      <c r="A179" s="108">
        <v>20110</v>
      </c>
      <c r="B179" s="108">
        <v>22247</v>
      </c>
      <c r="C179" s="109" t="s">
        <v>16</v>
      </c>
      <c r="D179" s="108">
        <v>1130</v>
      </c>
      <c r="E179" s="110">
        <v>3601</v>
      </c>
      <c r="F179" t="s">
        <v>274</v>
      </c>
    </row>
    <row r="180" spans="1:6" x14ac:dyDescent="0.25">
      <c r="A180" s="108">
        <v>20110</v>
      </c>
      <c r="B180" s="108">
        <v>22247</v>
      </c>
      <c r="C180" s="109" t="s">
        <v>16</v>
      </c>
      <c r="D180" s="108">
        <v>1140</v>
      </c>
      <c r="E180" s="110">
        <v>1594</v>
      </c>
      <c r="F180" t="s">
        <v>274</v>
      </c>
    </row>
    <row r="181" spans="1:6" x14ac:dyDescent="0.25">
      <c r="A181" s="108">
        <v>20110</v>
      </c>
      <c r="B181" s="108">
        <v>22247</v>
      </c>
      <c r="C181" s="109" t="s">
        <v>16</v>
      </c>
      <c r="D181" s="108">
        <v>1150</v>
      </c>
      <c r="E181" s="110">
        <v>5071</v>
      </c>
      <c r="F181" t="s">
        <v>274</v>
      </c>
    </row>
    <row r="182" spans="1:6" x14ac:dyDescent="0.25">
      <c r="A182" s="108">
        <v>20110</v>
      </c>
      <c r="B182" s="108">
        <v>22247</v>
      </c>
      <c r="C182" s="109" t="s">
        <v>16</v>
      </c>
      <c r="D182" s="108">
        <v>1160</v>
      </c>
      <c r="E182" s="110">
        <v>3023</v>
      </c>
      <c r="F182" t="s">
        <v>274</v>
      </c>
    </row>
    <row r="183" spans="1:6" x14ac:dyDescent="0.25">
      <c r="A183" s="108">
        <v>20110</v>
      </c>
      <c r="B183" s="108">
        <v>22247</v>
      </c>
      <c r="C183" s="109" t="s">
        <v>16</v>
      </c>
      <c r="D183" s="108">
        <v>1170</v>
      </c>
      <c r="E183" s="110">
        <v>18228</v>
      </c>
      <c r="F183" t="s">
        <v>274</v>
      </c>
    </row>
    <row r="184" spans="1:6" x14ac:dyDescent="0.25">
      <c r="A184" s="108">
        <v>20110</v>
      </c>
      <c r="B184" s="108">
        <v>22247</v>
      </c>
      <c r="C184" s="109" t="s">
        <v>16</v>
      </c>
      <c r="D184" s="108">
        <v>1190</v>
      </c>
      <c r="E184" s="110">
        <v>1111</v>
      </c>
      <c r="F184" t="s">
        <v>274</v>
      </c>
    </row>
    <row r="185" spans="1:6" x14ac:dyDescent="0.25">
      <c r="A185" s="108">
        <v>20110</v>
      </c>
      <c r="B185" s="108">
        <v>22247</v>
      </c>
      <c r="C185" s="109" t="s">
        <v>16</v>
      </c>
      <c r="D185" s="108">
        <v>1195</v>
      </c>
      <c r="E185" s="110">
        <v>3294</v>
      </c>
      <c r="F185" t="s">
        <v>274</v>
      </c>
    </row>
    <row r="186" spans="1:6" x14ac:dyDescent="0.25">
      <c r="A186" s="108">
        <v>20110</v>
      </c>
      <c r="B186" s="108">
        <v>22247</v>
      </c>
      <c r="C186" s="109" t="s">
        <v>16</v>
      </c>
      <c r="D186" s="108">
        <v>1200</v>
      </c>
      <c r="E186" s="110">
        <v>2214</v>
      </c>
      <c r="F186" t="s">
        <v>274</v>
      </c>
    </row>
    <row r="187" spans="1:6" x14ac:dyDescent="0.25">
      <c r="A187" s="108">
        <v>20110</v>
      </c>
      <c r="B187" s="108">
        <v>22247</v>
      </c>
      <c r="C187" s="109" t="s">
        <v>16</v>
      </c>
      <c r="D187" s="108">
        <v>1220</v>
      </c>
      <c r="E187" s="110">
        <v>5921</v>
      </c>
      <c r="F187" t="s">
        <v>274</v>
      </c>
    </row>
    <row r="188" spans="1:6" x14ac:dyDescent="0.25">
      <c r="A188" s="108">
        <v>20110</v>
      </c>
      <c r="B188" s="108">
        <v>22247</v>
      </c>
      <c r="C188" s="109" t="s">
        <v>16</v>
      </c>
      <c r="D188" s="108">
        <v>1230</v>
      </c>
      <c r="E188" s="110">
        <v>2465</v>
      </c>
      <c r="F188" t="s">
        <v>274</v>
      </c>
    </row>
    <row r="189" spans="1:6" x14ac:dyDescent="0.25">
      <c r="A189" s="108">
        <v>20110</v>
      </c>
      <c r="B189" s="108">
        <v>22247</v>
      </c>
      <c r="C189" s="109" t="s">
        <v>16</v>
      </c>
      <c r="D189" s="108">
        <v>1240</v>
      </c>
      <c r="E189" s="110">
        <v>6564</v>
      </c>
      <c r="F189" t="s">
        <v>274</v>
      </c>
    </row>
    <row r="190" spans="1:6" x14ac:dyDescent="0.25">
      <c r="A190" s="108">
        <v>20110</v>
      </c>
      <c r="B190" s="108">
        <v>22247</v>
      </c>
      <c r="C190" s="109" t="s">
        <v>16</v>
      </c>
      <c r="D190" s="108">
        <v>1370</v>
      </c>
      <c r="E190" s="109">
        <v>244</v>
      </c>
      <c r="F190" t="s">
        <v>274</v>
      </c>
    </row>
    <row r="191" spans="1:6" x14ac:dyDescent="0.25">
      <c r="A191" s="108">
        <v>20110</v>
      </c>
      <c r="B191" s="108">
        <v>22247</v>
      </c>
      <c r="C191" s="109" t="s">
        <v>16</v>
      </c>
      <c r="D191" s="108">
        <v>1429</v>
      </c>
      <c r="E191" s="110">
        <v>52933</v>
      </c>
      <c r="F191" t="s">
        <v>283</v>
      </c>
    </row>
    <row r="192" spans="1:6" x14ac:dyDescent="0.25">
      <c r="A192" s="108">
        <v>20110</v>
      </c>
      <c r="B192" s="108">
        <v>22247</v>
      </c>
      <c r="C192" s="109" t="s">
        <v>16</v>
      </c>
      <c r="D192" s="108">
        <v>1600</v>
      </c>
      <c r="E192" s="110">
        <v>-644638</v>
      </c>
      <c r="F192" t="s">
        <v>282</v>
      </c>
    </row>
    <row r="193" spans="1:6" x14ac:dyDescent="0.25">
      <c r="A193" s="108">
        <v>20110</v>
      </c>
      <c r="B193" s="108">
        <v>22247</v>
      </c>
      <c r="C193" s="109" t="s">
        <v>16</v>
      </c>
      <c r="D193" s="108">
        <v>1700</v>
      </c>
      <c r="E193" s="110">
        <v>-51000</v>
      </c>
      <c r="F193" t="s">
        <v>281</v>
      </c>
    </row>
    <row r="194" spans="1:6" x14ac:dyDescent="0.25">
      <c r="A194" s="108">
        <v>20110</v>
      </c>
      <c r="B194" s="108">
        <v>22247</v>
      </c>
      <c r="C194" s="109" t="s">
        <v>16</v>
      </c>
      <c r="D194" s="108">
        <v>1710</v>
      </c>
      <c r="E194" s="110">
        <v>-177537</v>
      </c>
      <c r="F194" t="s">
        <v>280</v>
      </c>
    </row>
    <row r="195" spans="1:6" x14ac:dyDescent="0.25">
      <c r="A195" s="108">
        <v>20110</v>
      </c>
      <c r="B195" s="108">
        <v>22247</v>
      </c>
      <c r="C195" s="109" t="s">
        <v>16</v>
      </c>
      <c r="D195" s="108">
        <v>1711</v>
      </c>
      <c r="E195" s="110">
        <v>-336523</v>
      </c>
      <c r="F195" t="s">
        <v>280</v>
      </c>
    </row>
    <row r="196" spans="1:6" x14ac:dyDescent="0.25">
      <c r="A196" s="108">
        <v>20110</v>
      </c>
      <c r="B196" s="108">
        <v>22247</v>
      </c>
      <c r="C196" s="109" t="s">
        <v>16</v>
      </c>
      <c r="D196" s="108">
        <v>1729</v>
      </c>
      <c r="E196" s="110">
        <v>-52933</v>
      </c>
      <c r="F196" t="s">
        <v>283</v>
      </c>
    </row>
    <row r="197" spans="1:6" x14ac:dyDescent="0.25">
      <c r="A197" s="108">
        <v>20110</v>
      </c>
      <c r="B197" s="108">
        <v>22270</v>
      </c>
      <c r="C197" s="109" t="s">
        <v>17</v>
      </c>
      <c r="D197" s="108">
        <v>1010</v>
      </c>
      <c r="E197" s="110">
        <v>9619991</v>
      </c>
      <c r="F197" t="s">
        <v>275</v>
      </c>
    </row>
    <row r="198" spans="1:6" x14ac:dyDescent="0.25">
      <c r="A198" s="108">
        <v>20110</v>
      </c>
      <c r="B198" s="108">
        <v>22270</v>
      </c>
      <c r="C198" s="109" t="s">
        <v>17</v>
      </c>
      <c r="D198" s="108">
        <v>1015</v>
      </c>
      <c r="E198" s="110">
        <v>37755</v>
      </c>
      <c r="F198" t="s">
        <v>276</v>
      </c>
    </row>
    <row r="199" spans="1:6" x14ac:dyDescent="0.25">
      <c r="A199" s="108">
        <v>20110</v>
      </c>
      <c r="B199" s="108">
        <v>22270</v>
      </c>
      <c r="C199" s="109" t="s">
        <v>17</v>
      </c>
      <c r="D199" s="108">
        <v>1020</v>
      </c>
      <c r="E199" s="110">
        <v>496423</v>
      </c>
      <c r="F199" t="s">
        <v>276</v>
      </c>
    </row>
    <row r="200" spans="1:6" x14ac:dyDescent="0.25">
      <c r="A200" s="108">
        <v>20110</v>
      </c>
      <c r="B200" s="108">
        <v>22270</v>
      </c>
      <c r="C200" s="109" t="s">
        <v>17</v>
      </c>
      <c r="D200" s="108">
        <v>1025</v>
      </c>
      <c r="E200" s="110">
        <v>173453</v>
      </c>
      <c r="F200" t="s">
        <v>276</v>
      </c>
    </row>
    <row r="201" spans="1:6" x14ac:dyDescent="0.25">
      <c r="A201" s="108">
        <v>20110</v>
      </c>
      <c r="B201" s="108">
        <v>22270</v>
      </c>
      <c r="C201" s="109" t="s">
        <v>17</v>
      </c>
      <c r="D201" s="108">
        <v>1026</v>
      </c>
      <c r="E201" s="110">
        <v>808508</v>
      </c>
      <c r="F201" t="s">
        <v>276</v>
      </c>
    </row>
    <row r="202" spans="1:6" x14ac:dyDescent="0.25">
      <c r="A202" s="108">
        <v>20110</v>
      </c>
      <c r="B202" s="108">
        <v>22270</v>
      </c>
      <c r="C202" s="109" t="s">
        <v>17</v>
      </c>
      <c r="D202" s="108">
        <v>1030</v>
      </c>
      <c r="E202" s="110">
        <v>130271</v>
      </c>
      <c r="F202" t="s">
        <v>276</v>
      </c>
    </row>
    <row r="203" spans="1:6" x14ac:dyDescent="0.25">
      <c r="A203" s="108">
        <v>20110</v>
      </c>
      <c r="B203" s="108">
        <v>22270</v>
      </c>
      <c r="C203" s="109" t="s">
        <v>17</v>
      </c>
      <c r="D203" s="108">
        <v>1040</v>
      </c>
      <c r="E203" s="110">
        <v>1617</v>
      </c>
      <c r="F203" t="s">
        <v>276</v>
      </c>
    </row>
    <row r="204" spans="1:6" x14ac:dyDescent="0.25">
      <c r="A204" s="108">
        <v>20110</v>
      </c>
      <c r="B204" s="108">
        <v>22270</v>
      </c>
      <c r="C204" s="109" t="s">
        <v>17</v>
      </c>
      <c r="D204" s="108">
        <v>1050</v>
      </c>
      <c r="E204" s="110">
        <v>5776</v>
      </c>
      <c r="F204" t="s">
        <v>276</v>
      </c>
    </row>
    <row r="205" spans="1:6" x14ac:dyDescent="0.25">
      <c r="A205" s="108">
        <v>20110</v>
      </c>
      <c r="B205" s="108">
        <v>22270</v>
      </c>
      <c r="C205" s="109" t="s">
        <v>17</v>
      </c>
      <c r="D205" s="108">
        <v>1051</v>
      </c>
      <c r="E205" s="109">
        <v>-72</v>
      </c>
      <c r="F205" t="s">
        <v>276</v>
      </c>
    </row>
    <row r="206" spans="1:6" x14ac:dyDescent="0.25">
      <c r="A206" s="108">
        <v>20110</v>
      </c>
      <c r="B206" s="108">
        <v>22270</v>
      </c>
      <c r="C206" s="109" t="s">
        <v>17</v>
      </c>
      <c r="D206" s="108">
        <v>1099</v>
      </c>
      <c r="E206" s="110">
        <v>1660544</v>
      </c>
      <c r="F206" t="s">
        <v>279</v>
      </c>
    </row>
    <row r="207" spans="1:6" x14ac:dyDescent="0.25">
      <c r="A207" s="108">
        <v>20110</v>
      </c>
      <c r="B207" s="108">
        <v>22270</v>
      </c>
      <c r="C207" s="109" t="s">
        <v>17</v>
      </c>
      <c r="D207" s="108">
        <v>1100</v>
      </c>
      <c r="E207" s="110">
        <v>55252</v>
      </c>
      <c r="F207" t="s">
        <v>274</v>
      </c>
    </row>
    <row r="208" spans="1:6" x14ac:dyDescent="0.25">
      <c r="A208" s="108">
        <v>20110</v>
      </c>
      <c r="B208" s="108">
        <v>22270</v>
      </c>
      <c r="C208" s="109" t="s">
        <v>17</v>
      </c>
      <c r="D208" s="108">
        <v>1105</v>
      </c>
      <c r="E208" s="110">
        <v>32009</v>
      </c>
      <c r="F208" t="s">
        <v>274</v>
      </c>
    </row>
    <row r="209" spans="1:6" x14ac:dyDescent="0.25">
      <c r="A209" s="108">
        <v>20110</v>
      </c>
      <c r="B209" s="108">
        <v>22270</v>
      </c>
      <c r="C209" s="109" t="s">
        <v>17</v>
      </c>
      <c r="D209" s="108">
        <v>1110</v>
      </c>
      <c r="E209" s="110">
        <v>2343</v>
      </c>
      <c r="F209" t="s">
        <v>274</v>
      </c>
    </row>
    <row r="210" spans="1:6" x14ac:dyDescent="0.25">
      <c r="A210" s="108">
        <v>20110</v>
      </c>
      <c r="B210" s="108">
        <v>22270</v>
      </c>
      <c r="C210" s="109" t="s">
        <v>17</v>
      </c>
      <c r="D210" s="108">
        <v>1115</v>
      </c>
      <c r="E210" s="110">
        <v>424958</v>
      </c>
      <c r="F210" t="s">
        <v>274</v>
      </c>
    </row>
    <row r="211" spans="1:6" x14ac:dyDescent="0.25">
      <c r="A211" s="108">
        <v>20110</v>
      </c>
      <c r="B211" s="108">
        <v>22270</v>
      </c>
      <c r="C211" s="109" t="s">
        <v>17</v>
      </c>
      <c r="D211" s="108">
        <v>1116</v>
      </c>
      <c r="E211" s="110">
        <v>21868</v>
      </c>
      <c r="F211" t="s">
        <v>274</v>
      </c>
    </row>
    <row r="212" spans="1:6" x14ac:dyDescent="0.25">
      <c r="A212" s="108">
        <v>20110</v>
      </c>
      <c r="B212" s="108">
        <v>22270</v>
      </c>
      <c r="C212" s="109" t="s">
        <v>17</v>
      </c>
      <c r="D212" s="108">
        <v>1120</v>
      </c>
      <c r="E212" s="110">
        <v>78127</v>
      </c>
      <c r="F212" t="s">
        <v>274</v>
      </c>
    </row>
    <row r="213" spans="1:6" x14ac:dyDescent="0.25">
      <c r="A213" s="108">
        <v>20110</v>
      </c>
      <c r="B213" s="108">
        <v>22270</v>
      </c>
      <c r="C213" s="109" t="s">
        <v>17</v>
      </c>
      <c r="D213" s="108">
        <v>1130</v>
      </c>
      <c r="E213" s="110">
        <v>7396</v>
      </c>
      <c r="F213" t="s">
        <v>274</v>
      </c>
    </row>
    <row r="214" spans="1:6" x14ac:dyDescent="0.25">
      <c r="A214" s="108">
        <v>20110</v>
      </c>
      <c r="B214" s="108">
        <v>22270</v>
      </c>
      <c r="C214" s="109" t="s">
        <v>17</v>
      </c>
      <c r="D214" s="108">
        <v>1150</v>
      </c>
      <c r="E214" s="110">
        <v>16912</v>
      </c>
      <c r="F214" t="s">
        <v>274</v>
      </c>
    </row>
    <row r="215" spans="1:6" x14ac:dyDescent="0.25">
      <c r="A215" s="108">
        <v>20110</v>
      </c>
      <c r="B215" s="108">
        <v>22270</v>
      </c>
      <c r="C215" s="109" t="s">
        <v>17</v>
      </c>
      <c r="D215" s="108">
        <v>1160</v>
      </c>
      <c r="E215" s="110">
        <v>5298</v>
      </c>
      <c r="F215" t="s">
        <v>274</v>
      </c>
    </row>
    <row r="216" spans="1:6" x14ac:dyDescent="0.25">
      <c r="A216" s="108">
        <v>20110</v>
      </c>
      <c r="B216" s="108">
        <v>22270</v>
      </c>
      <c r="C216" s="109" t="s">
        <v>17</v>
      </c>
      <c r="D216" s="108">
        <v>1170</v>
      </c>
      <c r="E216" s="110">
        <v>3024</v>
      </c>
      <c r="F216" t="s">
        <v>274</v>
      </c>
    </row>
    <row r="217" spans="1:6" x14ac:dyDescent="0.25">
      <c r="A217" s="108">
        <v>20110</v>
      </c>
      <c r="B217" s="108">
        <v>22270</v>
      </c>
      <c r="C217" s="109" t="s">
        <v>17</v>
      </c>
      <c r="D217" s="108">
        <v>1190</v>
      </c>
      <c r="E217" s="110">
        <v>4247</v>
      </c>
      <c r="F217" t="s">
        <v>274</v>
      </c>
    </row>
    <row r="218" spans="1:6" x14ac:dyDescent="0.25">
      <c r="A218" s="108">
        <v>20110</v>
      </c>
      <c r="B218" s="108">
        <v>22270</v>
      </c>
      <c r="C218" s="109" t="s">
        <v>17</v>
      </c>
      <c r="D218" s="108">
        <v>1195</v>
      </c>
      <c r="E218" s="110">
        <v>2144</v>
      </c>
      <c r="F218" t="s">
        <v>274</v>
      </c>
    </row>
    <row r="219" spans="1:6" x14ac:dyDescent="0.25">
      <c r="A219" s="108">
        <v>20110</v>
      </c>
      <c r="B219" s="108">
        <v>22270</v>
      </c>
      <c r="C219" s="109" t="s">
        <v>17</v>
      </c>
      <c r="D219" s="108">
        <v>1200</v>
      </c>
      <c r="E219" s="110">
        <v>59308</v>
      </c>
      <c r="F219" t="s">
        <v>274</v>
      </c>
    </row>
    <row r="220" spans="1:6" x14ac:dyDescent="0.25">
      <c r="A220" s="108">
        <v>20110</v>
      </c>
      <c r="B220" s="108">
        <v>22270</v>
      </c>
      <c r="C220" s="109" t="s">
        <v>17</v>
      </c>
      <c r="D220" s="108">
        <v>1240</v>
      </c>
      <c r="E220" s="110">
        <v>2658</v>
      </c>
      <c r="F220" t="s">
        <v>274</v>
      </c>
    </row>
    <row r="221" spans="1:6" x14ac:dyDescent="0.25">
      <c r="A221" s="108">
        <v>20110</v>
      </c>
      <c r="B221" s="108">
        <v>22270</v>
      </c>
      <c r="C221" s="109" t="s">
        <v>17</v>
      </c>
      <c r="D221" s="108">
        <v>1260</v>
      </c>
      <c r="E221" s="109">
        <v>733</v>
      </c>
      <c r="F221" t="s">
        <v>274</v>
      </c>
    </row>
    <row r="222" spans="1:6" x14ac:dyDescent="0.25">
      <c r="A222" s="108">
        <v>20110</v>
      </c>
      <c r="B222" s="108">
        <v>22270</v>
      </c>
      <c r="C222" s="109" t="s">
        <v>17</v>
      </c>
      <c r="D222" s="108">
        <v>1429</v>
      </c>
      <c r="E222" s="110">
        <v>119571</v>
      </c>
      <c r="F222" t="s">
        <v>283</v>
      </c>
    </row>
    <row r="223" spans="1:6" x14ac:dyDescent="0.25">
      <c r="A223" s="108">
        <v>20110</v>
      </c>
      <c r="B223" s="108">
        <v>22270</v>
      </c>
      <c r="C223" s="109" t="s">
        <v>17</v>
      </c>
      <c r="D223" s="108">
        <v>1505</v>
      </c>
      <c r="E223" s="109">
        <v>414</v>
      </c>
      <c r="F223" t="s">
        <v>274</v>
      </c>
    </row>
    <row r="224" spans="1:6" x14ac:dyDescent="0.25">
      <c r="A224" s="108">
        <v>20110</v>
      </c>
      <c r="B224" s="108">
        <v>22270</v>
      </c>
      <c r="C224" s="109" t="s">
        <v>17</v>
      </c>
      <c r="D224" s="108">
        <v>1600</v>
      </c>
      <c r="E224" s="110">
        <v>-1688973</v>
      </c>
      <c r="F224" t="s">
        <v>282</v>
      </c>
    </row>
    <row r="225" spans="1:6" x14ac:dyDescent="0.25">
      <c r="A225" s="108">
        <v>20110</v>
      </c>
      <c r="B225" s="108">
        <v>22270</v>
      </c>
      <c r="C225" s="109" t="s">
        <v>17</v>
      </c>
      <c r="D225" s="108">
        <v>1700</v>
      </c>
      <c r="E225" s="110">
        <v>-161000</v>
      </c>
      <c r="F225" t="s">
        <v>281</v>
      </c>
    </row>
    <row r="226" spans="1:6" x14ac:dyDescent="0.25">
      <c r="A226" s="108">
        <v>20110</v>
      </c>
      <c r="B226" s="108">
        <v>22270</v>
      </c>
      <c r="C226" s="109" t="s">
        <v>17</v>
      </c>
      <c r="D226" s="108">
        <v>1710</v>
      </c>
      <c r="E226" s="110">
        <v>-649696</v>
      </c>
      <c r="F226" t="s">
        <v>280</v>
      </c>
    </row>
    <row r="227" spans="1:6" x14ac:dyDescent="0.25">
      <c r="A227" s="108">
        <v>20110</v>
      </c>
      <c r="B227" s="108">
        <v>22270</v>
      </c>
      <c r="C227" s="109" t="s">
        <v>17</v>
      </c>
      <c r="D227" s="108">
        <v>1711</v>
      </c>
      <c r="E227" s="110">
        <v>-490103</v>
      </c>
      <c r="F227" t="s">
        <v>280</v>
      </c>
    </row>
    <row r="228" spans="1:6" x14ac:dyDescent="0.25">
      <c r="A228" s="108">
        <v>20110</v>
      </c>
      <c r="B228" s="108">
        <v>22270</v>
      </c>
      <c r="C228" s="109" t="s">
        <v>17</v>
      </c>
      <c r="D228" s="108">
        <v>1729</v>
      </c>
      <c r="E228" s="110">
        <v>-119571</v>
      </c>
      <c r="F228" t="s">
        <v>283</v>
      </c>
    </row>
    <row r="229" spans="1:6" x14ac:dyDescent="0.25">
      <c r="A229" s="108">
        <v>20110</v>
      </c>
      <c r="B229" s="108">
        <v>22270</v>
      </c>
      <c r="C229" s="109" t="s">
        <v>17</v>
      </c>
      <c r="D229" s="108">
        <v>1730</v>
      </c>
      <c r="E229" s="110">
        <v>-61200</v>
      </c>
      <c r="F229" t="s">
        <v>281</v>
      </c>
    </row>
    <row r="230" spans="1:6" x14ac:dyDescent="0.25">
      <c r="A230" s="108">
        <v>20110</v>
      </c>
      <c r="B230" s="108">
        <v>22270</v>
      </c>
      <c r="C230" s="109" t="s">
        <v>17</v>
      </c>
      <c r="D230" s="108">
        <v>1770</v>
      </c>
      <c r="E230" s="110">
        <v>-11268</v>
      </c>
      <c r="F230" t="s">
        <v>281</v>
      </c>
    </row>
    <row r="231" spans="1:6" x14ac:dyDescent="0.25">
      <c r="A231" s="108">
        <v>20110</v>
      </c>
      <c r="B231" s="108">
        <v>22271</v>
      </c>
      <c r="C231" s="109" t="s">
        <v>20</v>
      </c>
      <c r="D231" s="108">
        <v>1010</v>
      </c>
      <c r="E231" s="110">
        <v>6243440</v>
      </c>
      <c r="F231" t="s">
        <v>275</v>
      </c>
    </row>
    <row r="232" spans="1:6" x14ac:dyDescent="0.25">
      <c r="A232" s="108">
        <v>20110</v>
      </c>
      <c r="B232" s="108">
        <v>22271</v>
      </c>
      <c r="C232" s="109" t="s">
        <v>20</v>
      </c>
      <c r="D232" s="108">
        <v>1015</v>
      </c>
      <c r="E232" s="110">
        <v>63185</v>
      </c>
      <c r="F232" t="s">
        <v>276</v>
      </c>
    </row>
    <row r="233" spans="1:6" x14ac:dyDescent="0.25">
      <c r="A233" s="108">
        <v>20110</v>
      </c>
      <c r="B233" s="108">
        <v>22271</v>
      </c>
      <c r="C233" s="109" t="s">
        <v>20</v>
      </c>
      <c r="D233" s="108">
        <v>1020</v>
      </c>
      <c r="E233" s="110">
        <v>18379</v>
      </c>
      <c r="F233" t="s">
        <v>276</v>
      </c>
    </row>
    <row r="234" spans="1:6" x14ac:dyDescent="0.25">
      <c r="A234" s="108">
        <v>20110</v>
      </c>
      <c r="B234" s="108">
        <v>22271</v>
      </c>
      <c r="C234" s="109" t="s">
        <v>20</v>
      </c>
      <c r="D234" s="108">
        <v>1025</v>
      </c>
      <c r="E234" s="110">
        <v>104622</v>
      </c>
      <c r="F234" t="s">
        <v>276</v>
      </c>
    </row>
    <row r="235" spans="1:6" x14ac:dyDescent="0.25">
      <c r="A235" s="108">
        <v>20110</v>
      </c>
      <c r="B235" s="108">
        <v>22271</v>
      </c>
      <c r="C235" s="109" t="s">
        <v>20</v>
      </c>
      <c r="D235" s="108">
        <v>1026</v>
      </c>
      <c r="E235" s="110">
        <v>447564</v>
      </c>
      <c r="F235" t="s">
        <v>276</v>
      </c>
    </row>
    <row r="236" spans="1:6" x14ac:dyDescent="0.25">
      <c r="A236" s="108">
        <v>20110</v>
      </c>
      <c r="B236" s="108">
        <v>22271</v>
      </c>
      <c r="C236" s="109" t="s">
        <v>20</v>
      </c>
      <c r="D236" s="108">
        <v>1030</v>
      </c>
      <c r="E236" s="110">
        <v>12262</v>
      </c>
      <c r="F236" t="s">
        <v>276</v>
      </c>
    </row>
    <row r="237" spans="1:6" x14ac:dyDescent="0.25">
      <c r="A237" s="108">
        <v>20110</v>
      </c>
      <c r="B237" s="108">
        <v>22271</v>
      </c>
      <c r="C237" s="109" t="s">
        <v>20</v>
      </c>
      <c r="D237" s="108">
        <v>1040</v>
      </c>
      <c r="E237" s="110">
        <v>7629</v>
      </c>
      <c r="F237" t="s">
        <v>276</v>
      </c>
    </row>
    <row r="238" spans="1:6" x14ac:dyDescent="0.25">
      <c r="A238" s="108">
        <v>20110</v>
      </c>
      <c r="B238" s="108">
        <v>22271</v>
      </c>
      <c r="C238" s="109" t="s">
        <v>20</v>
      </c>
      <c r="D238" s="108">
        <v>1050</v>
      </c>
      <c r="E238" s="109">
        <v>239</v>
      </c>
      <c r="F238" t="s">
        <v>276</v>
      </c>
    </row>
    <row r="239" spans="1:6" x14ac:dyDescent="0.25">
      <c r="A239" s="108">
        <v>20110</v>
      </c>
      <c r="B239" s="108">
        <v>22271</v>
      </c>
      <c r="C239" s="109" t="s">
        <v>20</v>
      </c>
      <c r="D239" s="108">
        <v>1099</v>
      </c>
      <c r="E239" s="110">
        <v>1041669</v>
      </c>
      <c r="F239" t="s">
        <v>279</v>
      </c>
    </row>
    <row r="240" spans="1:6" x14ac:dyDescent="0.25">
      <c r="A240" s="108">
        <v>20110</v>
      </c>
      <c r="B240" s="108">
        <v>22271</v>
      </c>
      <c r="C240" s="109" t="s">
        <v>20</v>
      </c>
      <c r="D240" s="108">
        <v>1100</v>
      </c>
      <c r="E240" s="110">
        <v>9850</v>
      </c>
      <c r="F240" t="s">
        <v>274</v>
      </c>
    </row>
    <row r="241" spans="1:6" x14ac:dyDescent="0.25">
      <c r="A241" s="108">
        <v>20110</v>
      </c>
      <c r="B241" s="108">
        <v>22271</v>
      </c>
      <c r="C241" s="109" t="s">
        <v>20</v>
      </c>
      <c r="D241" s="108">
        <v>1105</v>
      </c>
      <c r="E241" s="110">
        <v>18366</v>
      </c>
      <c r="F241" t="s">
        <v>274</v>
      </c>
    </row>
    <row r="242" spans="1:6" x14ac:dyDescent="0.25">
      <c r="A242" s="108">
        <v>20110</v>
      </c>
      <c r="B242" s="108">
        <v>22271</v>
      </c>
      <c r="C242" s="109" t="s">
        <v>20</v>
      </c>
      <c r="D242" s="108">
        <v>1110</v>
      </c>
      <c r="E242" s="110">
        <v>4839</v>
      </c>
      <c r="F242" t="s">
        <v>274</v>
      </c>
    </row>
    <row r="243" spans="1:6" x14ac:dyDescent="0.25">
      <c r="A243" s="108">
        <v>20110</v>
      </c>
      <c r="B243" s="108">
        <v>22271</v>
      </c>
      <c r="C243" s="109" t="s">
        <v>20</v>
      </c>
      <c r="D243" s="108">
        <v>1115</v>
      </c>
      <c r="E243" s="110">
        <v>200952</v>
      </c>
      <c r="F243" t="s">
        <v>274</v>
      </c>
    </row>
    <row r="244" spans="1:6" x14ac:dyDescent="0.25">
      <c r="A244" s="108">
        <v>20110</v>
      </c>
      <c r="B244" s="108">
        <v>22271</v>
      </c>
      <c r="C244" s="109" t="s">
        <v>20</v>
      </c>
      <c r="D244" s="108">
        <v>1116</v>
      </c>
      <c r="E244" s="110">
        <v>6921</v>
      </c>
      <c r="F244" t="s">
        <v>274</v>
      </c>
    </row>
    <row r="245" spans="1:6" x14ac:dyDescent="0.25">
      <c r="A245" s="108">
        <v>20110</v>
      </c>
      <c r="B245" s="108">
        <v>22271</v>
      </c>
      <c r="C245" s="109" t="s">
        <v>20</v>
      </c>
      <c r="D245" s="108">
        <v>1120</v>
      </c>
      <c r="E245" s="110">
        <v>22844</v>
      </c>
      <c r="F245" t="s">
        <v>274</v>
      </c>
    </row>
    <row r="246" spans="1:6" x14ac:dyDescent="0.25">
      <c r="A246" s="108">
        <v>20110</v>
      </c>
      <c r="B246" s="108">
        <v>22271</v>
      </c>
      <c r="C246" s="109" t="s">
        <v>20</v>
      </c>
      <c r="D246" s="108">
        <v>1130</v>
      </c>
      <c r="E246" s="110">
        <v>4167</v>
      </c>
      <c r="F246" t="s">
        <v>274</v>
      </c>
    </row>
    <row r="247" spans="1:6" x14ac:dyDescent="0.25">
      <c r="A247" s="108">
        <v>20110</v>
      </c>
      <c r="B247" s="108">
        <v>22271</v>
      </c>
      <c r="C247" s="109" t="s">
        <v>20</v>
      </c>
      <c r="D247" s="108">
        <v>1140</v>
      </c>
      <c r="E247" s="110">
        <v>2656</v>
      </c>
      <c r="F247" t="s">
        <v>274</v>
      </c>
    </row>
    <row r="248" spans="1:6" x14ac:dyDescent="0.25">
      <c r="A248" s="108">
        <v>20110</v>
      </c>
      <c r="B248" s="108">
        <v>22271</v>
      </c>
      <c r="C248" s="109" t="s">
        <v>20</v>
      </c>
      <c r="D248" s="108">
        <v>1150</v>
      </c>
      <c r="E248" s="110">
        <v>1941</v>
      </c>
      <c r="F248" t="s">
        <v>274</v>
      </c>
    </row>
    <row r="249" spans="1:6" x14ac:dyDescent="0.25">
      <c r="A249" s="108">
        <v>20110</v>
      </c>
      <c r="B249" s="108">
        <v>22271</v>
      </c>
      <c r="C249" s="109" t="s">
        <v>20</v>
      </c>
      <c r="D249" s="108">
        <v>1160</v>
      </c>
      <c r="E249" s="109">
        <v>296</v>
      </c>
      <c r="F249" t="s">
        <v>274</v>
      </c>
    </row>
    <row r="250" spans="1:6" x14ac:dyDescent="0.25">
      <c r="A250" s="108">
        <v>20110</v>
      </c>
      <c r="B250" s="108">
        <v>22271</v>
      </c>
      <c r="C250" s="109" t="s">
        <v>20</v>
      </c>
      <c r="D250" s="108">
        <v>1170</v>
      </c>
      <c r="E250" s="110">
        <v>2530</v>
      </c>
      <c r="F250" t="s">
        <v>274</v>
      </c>
    </row>
    <row r="251" spans="1:6" x14ac:dyDescent="0.25">
      <c r="A251" s="108">
        <v>20110</v>
      </c>
      <c r="B251" s="108">
        <v>22271</v>
      </c>
      <c r="C251" s="109" t="s">
        <v>20</v>
      </c>
      <c r="D251" s="108">
        <v>1190</v>
      </c>
      <c r="E251" s="110">
        <v>1111</v>
      </c>
      <c r="F251" t="s">
        <v>274</v>
      </c>
    </row>
    <row r="252" spans="1:6" x14ac:dyDescent="0.25">
      <c r="A252" s="108">
        <v>20110</v>
      </c>
      <c r="B252" s="108">
        <v>22271</v>
      </c>
      <c r="C252" s="109" t="s">
        <v>20</v>
      </c>
      <c r="D252" s="108">
        <v>1195</v>
      </c>
      <c r="E252" s="110">
        <v>16273</v>
      </c>
      <c r="F252" t="s">
        <v>274</v>
      </c>
    </row>
    <row r="253" spans="1:6" x14ac:dyDescent="0.25">
      <c r="A253" s="108">
        <v>20110</v>
      </c>
      <c r="B253" s="108">
        <v>22271</v>
      </c>
      <c r="C253" s="109" t="s">
        <v>20</v>
      </c>
      <c r="D253" s="108">
        <v>1200</v>
      </c>
      <c r="E253" s="110">
        <v>10911</v>
      </c>
      <c r="F253" t="s">
        <v>274</v>
      </c>
    </row>
    <row r="254" spans="1:6" x14ac:dyDescent="0.25">
      <c r="A254" s="108">
        <v>20110</v>
      </c>
      <c r="B254" s="108">
        <v>22271</v>
      </c>
      <c r="C254" s="109" t="s">
        <v>20</v>
      </c>
      <c r="D254" s="108">
        <v>1220</v>
      </c>
      <c r="E254" s="110">
        <v>4896</v>
      </c>
      <c r="F254" t="s">
        <v>274</v>
      </c>
    </row>
    <row r="255" spans="1:6" x14ac:dyDescent="0.25">
      <c r="A255" s="108">
        <v>20110</v>
      </c>
      <c r="B255" s="108">
        <v>22271</v>
      </c>
      <c r="C255" s="109" t="s">
        <v>20</v>
      </c>
      <c r="D255" s="108">
        <v>1250</v>
      </c>
      <c r="E255" s="110">
        <v>1024</v>
      </c>
      <c r="F255" t="s">
        <v>274</v>
      </c>
    </row>
    <row r="256" spans="1:6" x14ac:dyDescent="0.25">
      <c r="A256" s="108">
        <v>20110</v>
      </c>
      <c r="B256" s="108">
        <v>22271</v>
      </c>
      <c r="C256" s="109" t="s">
        <v>20</v>
      </c>
      <c r="D256" s="108">
        <v>1370</v>
      </c>
      <c r="E256" s="110">
        <v>12903</v>
      </c>
      <c r="F256" t="s">
        <v>274</v>
      </c>
    </row>
    <row r="257" spans="1:6" x14ac:dyDescent="0.25">
      <c r="A257" s="108">
        <v>20110</v>
      </c>
      <c r="B257" s="108">
        <v>22271</v>
      </c>
      <c r="C257" s="109" t="s">
        <v>20</v>
      </c>
      <c r="D257" s="108">
        <v>1429</v>
      </c>
      <c r="E257" s="110">
        <v>54541</v>
      </c>
      <c r="F257" t="s">
        <v>283</v>
      </c>
    </row>
    <row r="258" spans="1:6" x14ac:dyDescent="0.25">
      <c r="A258" s="108">
        <v>20110</v>
      </c>
      <c r="B258" s="108">
        <v>22271</v>
      </c>
      <c r="C258" s="109" t="s">
        <v>20</v>
      </c>
      <c r="D258" s="108">
        <v>1470</v>
      </c>
      <c r="E258" s="110">
        <v>2000</v>
      </c>
      <c r="F258" t="s">
        <v>274</v>
      </c>
    </row>
    <row r="259" spans="1:6" x14ac:dyDescent="0.25">
      <c r="A259" s="108">
        <v>20110</v>
      </c>
      <c r="B259" s="108">
        <v>22271</v>
      </c>
      <c r="C259" s="109" t="s">
        <v>20</v>
      </c>
      <c r="D259" s="108">
        <v>1505</v>
      </c>
      <c r="E259" s="110">
        <v>1784</v>
      </c>
      <c r="F259" t="s">
        <v>274</v>
      </c>
    </row>
    <row r="260" spans="1:6" x14ac:dyDescent="0.25">
      <c r="A260" s="108">
        <v>20110</v>
      </c>
      <c r="B260" s="108">
        <v>22271</v>
      </c>
      <c r="C260" s="109" t="s">
        <v>20</v>
      </c>
      <c r="D260" s="108">
        <v>1600</v>
      </c>
      <c r="E260" s="110">
        <v>-906540</v>
      </c>
      <c r="F260" t="s">
        <v>282</v>
      </c>
    </row>
    <row r="261" spans="1:6" x14ac:dyDescent="0.25">
      <c r="A261" s="108">
        <v>20110</v>
      </c>
      <c r="B261" s="108">
        <v>22271</v>
      </c>
      <c r="C261" s="109" t="s">
        <v>20</v>
      </c>
      <c r="D261" s="108">
        <v>1700</v>
      </c>
      <c r="E261" s="110">
        <v>-60000</v>
      </c>
      <c r="F261" t="s">
        <v>281</v>
      </c>
    </row>
    <row r="262" spans="1:6" x14ac:dyDescent="0.25">
      <c r="A262" s="108">
        <v>20110</v>
      </c>
      <c r="B262" s="108">
        <v>22271</v>
      </c>
      <c r="C262" s="109" t="s">
        <v>20</v>
      </c>
      <c r="D262" s="108">
        <v>1710</v>
      </c>
      <c r="E262" s="110">
        <v>-612139</v>
      </c>
      <c r="F262" t="s">
        <v>280</v>
      </c>
    </row>
    <row r="263" spans="1:6" x14ac:dyDescent="0.25">
      <c r="A263" s="108">
        <v>20110</v>
      </c>
      <c r="B263" s="108">
        <v>22271</v>
      </c>
      <c r="C263" s="109" t="s">
        <v>20</v>
      </c>
      <c r="D263" s="108">
        <v>1729</v>
      </c>
      <c r="E263" s="110">
        <v>-54541</v>
      </c>
      <c r="F263" t="s">
        <v>283</v>
      </c>
    </row>
    <row r="264" spans="1:6" x14ac:dyDescent="0.25">
      <c r="A264" s="108">
        <v>20110</v>
      </c>
      <c r="B264" s="108">
        <v>22277</v>
      </c>
      <c r="C264" s="109" t="s">
        <v>254</v>
      </c>
      <c r="D264" s="108">
        <v>1010</v>
      </c>
      <c r="E264" s="110">
        <v>13284577</v>
      </c>
      <c r="F264" t="s">
        <v>275</v>
      </c>
    </row>
    <row r="265" spans="1:6" x14ac:dyDescent="0.25">
      <c r="A265" s="108">
        <v>20110</v>
      </c>
      <c r="B265" s="108">
        <v>22277</v>
      </c>
      <c r="C265" s="109" t="s">
        <v>254</v>
      </c>
      <c r="D265" s="108">
        <v>1013</v>
      </c>
      <c r="E265" s="110">
        <v>1935</v>
      </c>
      <c r="F265" t="s">
        <v>276</v>
      </c>
    </row>
    <row r="266" spans="1:6" x14ac:dyDescent="0.25">
      <c r="A266" s="108">
        <v>20110</v>
      </c>
      <c r="B266" s="108">
        <v>22277</v>
      </c>
      <c r="C266" s="109" t="s">
        <v>254</v>
      </c>
      <c r="D266" s="108">
        <v>1015</v>
      </c>
      <c r="E266" s="109">
        <v>813</v>
      </c>
      <c r="F266" t="s">
        <v>276</v>
      </c>
    </row>
    <row r="267" spans="1:6" x14ac:dyDescent="0.25">
      <c r="A267" s="108">
        <v>20110</v>
      </c>
      <c r="B267" s="108">
        <v>22277</v>
      </c>
      <c r="C267" s="109" t="s">
        <v>254</v>
      </c>
      <c r="D267" s="108">
        <v>1020</v>
      </c>
      <c r="E267" s="110">
        <v>422112</v>
      </c>
      <c r="F267" t="s">
        <v>276</v>
      </c>
    </row>
    <row r="268" spans="1:6" x14ac:dyDescent="0.25">
      <c r="A268" s="108">
        <v>20110</v>
      </c>
      <c r="B268" s="108">
        <v>22277</v>
      </c>
      <c r="C268" s="109" t="s">
        <v>254</v>
      </c>
      <c r="D268" s="108">
        <v>1025</v>
      </c>
      <c r="E268" s="110">
        <v>114010</v>
      </c>
      <c r="F268" t="s">
        <v>276</v>
      </c>
    </row>
    <row r="269" spans="1:6" x14ac:dyDescent="0.25">
      <c r="A269" s="108">
        <v>20110</v>
      </c>
      <c r="B269" s="108">
        <v>22277</v>
      </c>
      <c r="C269" s="109" t="s">
        <v>254</v>
      </c>
      <c r="D269" s="108">
        <v>1026</v>
      </c>
      <c r="E269" s="110">
        <v>1209811</v>
      </c>
      <c r="F269" t="s">
        <v>276</v>
      </c>
    </row>
    <row r="270" spans="1:6" x14ac:dyDescent="0.25">
      <c r="A270" s="108">
        <v>20110</v>
      </c>
      <c r="B270" s="108">
        <v>22277</v>
      </c>
      <c r="C270" s="109" t="s">
        <v>254</v>
      </c>
      <c r="D270" s="108">
        <v>1030</v>
      </c>
      <c r="E270" s="110">
        <v>60045</v>
      </c>
      <c r="F270" t="s">
        <v>276</v>
      </c>
    </row>
    <row r="271" spans="1:6" x14ac:dyDescent="0.25">
      <c r="A271" s="108">
        <v>20110</v>
      </c>
      <c r="B271" s="108">
        <v>22277</v>
      </c>
      <c r="C271" s="109" t="s">
        <v>254</v>
      </c>
      <c r="D271" s="108">
        <v>1040</v>
      </c>
      <c r="E271" s="110">
        <v>88075</v>
      </c>
      <c r="F271" t="s">
        <v>276</v>
      </c>
    </row>
    <row r="272" spans="1:6" x14ac:dyDescent="0.25">
      <c r="A272" s="108">
        <v>20110</v>
      </c>
      <c r="B272" s="108">
        <v>22277</v>
      </c>
      <c r="C272" s="109" t="s">
        <v>254</v>
      </c>
      <c r="D272" s="108">
        <v>1050</v>
      </c>
      <c r="E272" s="110">
        <v>33126</v>
      </c>
      <c r="F272" t="s">
        <v>276</v>
      </c>
    </row>
    <row r="273" spans="1:6" x14ac:dyDescent="0.25">
      <c r="A273" s="108">
        <v>20110</v>
      </c>
      <c r="B273" s="108">
        <v>22277</v>
      </c>
      <c r="C273" s="109" t="s">
        <v>254</v>
      </c>
      <c r="D273" s="108">
        <v>1051</v>
      </c>
      <c r="E273" s="109">
        <v>-430</v>
      </c>
      <c r="F273" t="s">
        <v>276</v>
      </c>
    </row>
    <row r="274" spans="1:6" x14ac:dyDescent="0.25">
      <c r="A274" s="108">
        <v>20110</v>
      </c>
      <c r="B274" s="108">
        <v>22277</v>
      </c>
      <c r="C274" s="109" t="s">
        <v>254</v>
      </c>
      <c r="D274" s="108">
        <v>1089</v>
      </c>
      <c r="E274" s="109">
        <v>-403</v>
      </c>
      <c r="F274" t="s">
        <v>276</v>
      </c>
    </row>
    <row r="275" spans="1:6" x14ac:dyDescent="0.25">
      <c r="A275" s="108">
        <v>20110</v>
      </c>
      <c r="B275" s="108">
        <v>22277</v>
      </c>
      <c r="C275" s="109" t="s">
        <v>254</v>
      </c>
      <c r="D275" s="108">
        <v>1099</v>
      </c>
      <c r="E275" s="110">
        <v>2248289</v>
      </c>
      <c r="F275" t="s">
        <v>279</v>
      </c>
    </row>
    <row r="276" spans="1:6" x14ac:dyDescent="0.25">
      <c r="A276" s="108">
        <v>20110</v>
      </c>
      <c r="B276" s="108">
        <v>22277</v>
      </c>
      <c r="C276" s="109" t="s">
        <v>254</v>
      </c>
      <c r="D276" s="108">
        <v>1100</v>
      </c>
      <c r="E276" s="110">
        <v>43929</v>
      </c>
      <c r="F276" t="s">
        <v>274</v>
      </c>
    </row>
    <row r="277" spans="1:6" x14ac:dyDescent="0.25">
      <c r="A277" s="108">
        <v>20110</v>
      </c>
      <c r="B277" s="108">
        <v>22277</v>
      </c>
      <c r="C277" s="109" t="s">
        <v>254</v>
      </c>
      <c r="D277" s="108">
        <v>1105</v>
      </c>
      <c r="E277" s="110">
        <v>90453</v>
      </c>
      <c r="F277" t="s">
        <v>274</v>
      </c>
    </row>
    <row r="278" spans="1:6" x14ac:dyDescent="0.25">
      <c r="A278" s="108">
        <v>20110</v>
      </c>
      <c r="B278" s="108">
        <v>22277</v>
      </c>
      <c r="C278" s="109" t="s">
        <v>254</v>
      </c>
      <c r="D278" s="108">
        <v>1110</v>
      </c>
      <c r="E278" s="110">
        <v>9264</v>
      </c>
      <c r="F278" t="s">
        <v>274</v>
      </c>
    </row>
    <row r="279" spans="1:6" x14ac:dyDescent="0.25">
      <c r="A279" s="108">
        <v>20110</v>
      </c>
      <c r="B279" s="108">
        <v>22277</v>
      </c>
      <c r="C279" s="109" t="s">
        <v>254</v>
      </c>
      <c r="D279" s="108">
        <v>1115</v>
      </c>
      <c r="E279" s="110">
        <v>664385</v>
      </c>
      <c r="F279" t="s">
        <v>274</v>
      </c>
    </row>
    <row r="280" spans="1:6" x14ac:dyDescent="0.25">
      <c r="A280" s="108">
        <v>20110</v>
      </c>
      <c r="B280" s="108">
        <v>22277</v>
      </c>
      <c r="C280" s="109" t="s">
        <v>254</v>
      </c>
      <c r="D280" s="108">
        <v>1116</v>
      </c>
      <c r="E280" s="110">
        <v>11525</v>
      </c>
      <c r="F280" t="s">
        <v>274</v>
      </c>
    </row>
    <row r="281" spans="1:6" x14ac:dyDescent="0.25">
      <c r="A281" s="108">
        <v>20110</v>
      </c>
      <c r="B281" s="108">
        <v>22277</v>
      </c>
      <c r="C281" s="109" t="s">
        <v>254</v>
      </c>
      <c r="D281" s="108">
        <v>1120</v>
      </c>
      <c r="E281" s="110">
        <v>63610</v>
      </c>
      <c r="F281" t="s">
        <v>274</v>
      </c>
    </row>
    <row r="282" spans="1:6" x14ac:dyDescent="0.25">
      <c r="A282" s="108">
        <v>20110</v>
      </c>
      <c r="B282" s="108">
        <v>22277</v>
      </c>
      <c r="C282" s="109" t="s">
        <v>254</v>
      </c>
      <c r="D282" s="108">
        <v>1130</v>
      </c>
      <c r="E282" s="110">
        <v>17335</v>
      </c>
      <c r="F282" t="s">
        <v>274</v>
      </c>
    </row>
    <row r="283" spans="1:6" x14ac:dyDescent="0.25">
      <c r="A283" s="108">
        <v>20110</v>
      </c>
      <c r="B283" s="108">
        <v>22277</v>
      </c>
      <c r="C283" s="109" t="s">
        <v>254</v>
      </c>
      <c r="D283" s="108">
        <v>1140</v>
      </c>
      <c r="E283" s="110">
        <v>27870</v>
      </c>
      <c r="F283" t="s">
        <v>274</v>
      </c>
    </row>
    <row r="284" spans="1:6" x14ac:dyDescent="0.25">
      <c r="A284" s="108">
        <v>20110</v>
      </c>
      <c r="B284" s="108">
        <v>22277</v>
      </c>
      <c r="C284" s="109" t="s">
        <v>254</v>
      </c>
      <c r="D284" s="108">
        <v>1150</v>
      </c>
      <c r="E284" s="110">
        <v>3402</v>
      </c>
      <c r="F284" t="s">
        <v>274</v>
      </c>
    </row>
    <row r="285" spans="1:6" x14ac:dyDescent="0.25">
      <c r="A285" s="108">
        <v>20110</v>
      </c>
      <c r="B285" s="108">
        <v>22277</v>
      </c>
      <c r="C285" s="109" t="s">
        <v>254</v>
      </c>
      <c r="D285" s="108">
        <v>1160</v>
      </c>
      <c r="E285" s="110">
        <v>2717</v>
      </c>
      <c r="F285" t="s">
        <v>274</v>
      </c>
    </row>
    <row r="286" spans="1:6" x14ac:dyDescent="0.25">
      <c r="A286" s="108">
        <v>20110</v>
      </c>
      <c r="B286" s="108">
        <v>22277</v>
      </c>
      <c r="C286" s="109" t="s">
        <v>254</v>
      </c>
      <c r="D286" s="108">
        <v>1170</v>
      </c>
      <c r="E286" s="110">
        <v>6100</v>
      </c>
      <c r="F286" t="s">
        <v>274</v>
      </c>
    </row>
    <row r="287" spans="1:6" x14ac:dyDescent="0.25">
      <c r="A287" s="108">
        <v>20110</v>
      </c>
      <c r="B287" s="108">
        <v>22277</v>
      </c>
      <c r="C287" s="109" t="s">
        <v>254</v>
      </c>
      <c r="D287" s="108">
        <v>1190</v>
      </c>
      <c r="E287" s="110">
        <v>4112</v>
      </c>
      <c r="F287" t="s">
        <v>274</v>
      </c>
    </row>
    <row r="288" spans="1:6" x14ac:dyDescent="0.25">
      <c r="A288" s="108">
        <v>20110</v>
      </c>
      <c r="B288" s="108">
        <v>22277</v>
      </c>
      <c r="C288" s="109" t="s">
        <v>254</v>
      </c>
      <c r="D288" s="108">
        <v>1195</v>
      </c>
      <c r="E288" s="110">
        <v>20837</v>
      </c>
      <c r="F288" t="s">
        <v>274</v>
      </c>
    </row>
    <row r="289" spans="1:7" x14ac:dyDescent="0.25">
      <c r="A289" s="108">
        <v>20110</v>
      </c>
      <c r="B289" s="108">
        <v>22277</v>
      </c>
      <c r="C289" s="109" t="s">
        <v>254</v>
      </c>
      <c r="D289" s="108">
        <v>1200</v>
      </c>
      <c r="E289" s="110">
        <v>158219</v>
      </c>
      <c r="F289" t="s">
        <v>274</v>
      </c>
    </row>
    <row r="290" spans="1:7" x14ac:dyDescent="0.25">
      <c r="A290" s="108">
        <v>20110</v>
      </c>
      <c r="B290" s="108">
        <v>22277</v>
      </c>
      <c r="C290" s="109" t="s">
        <v>254</v>
      </c>
      <c r="D290" s="108">
        <v>1220</v>
      </c>
      <c r="E290" s="110">
        <v>15641</v>
      </c>
      <c r="F290" t="s">
        <v>274</v>
      </c>
    </row>
    <row r="291" spans="1:7" x14ac:dyDescent="0.25">
      <c r="A291" s="108">
        <v>20110</v>
      </c>
      <c r="B291" s="108">
        <v>22277</v>
      </c>
      <c r="C291" s="109" t="s">
        <v>254</v>
      </c>
      <c r="D291" s="108">
        <v>1230</v>
      </c>
      <c r="E291" s="110">
        <v>1200</v>
      </c>
      <c r="F291" t="s">
        <v>274</v>
      </c>
    </row>
    <row r="292" spans="1:7" x14ac:dyDescent="0.25">
      <c r="A292" s="108">
        <v>20110</v>
      </c>
      <c r="B292" s="108">
        <v>22277</v>
      </c>
      <c r="C292" s="109" t="s">
        <v>254</v>
      </c>
      <c r="D292" s="108">
        <v>1240</v>
      </c>
      <c r="E292" s="110">
        <v>21108</v>
      </c>
      <c r="F292" t="s">
        <v>274</v>
      </c>
    </row>
    <row r="293" spans="1:7" x14ac:dyDescent="0.25">
      <c r="A293" s="108">
        <v>20110</v>
      </c>
      <c r="B293" s="108">
        <v>22277</v>
      </c>
      <c r="C293" s="109" t="s">
        <v>254</v>
      </c>
      <c r="D293" s="108">
        <v>1370</v>
      </c>
      <c r="E293" s="110">
        <v>2233</v>
      </c>
      <c r="F293" t="s">
        <v>274</v>
      </c>
    </row>
    <row r="294" spans="1:7" x14ac:dyDescent="0.25">
      <c r="A294" s="108">
        <v>20110</v>
      </c>
      <c r="B294" s="108">
        <v>22277</v>
      </c>
      <c r="C294" s="109" t="s">
        <v>254</v>
      </c>
      <c r="D294" s="108">
        <v>1429</v>
      </c>
      <c r="E294" s="110">
        <v>204147</v>
      </c>
      <c r="F294" t="s">
        <v>283</v>
      </c>
    </row>
    <row r="295" spans="1:7" x14ac:dyDescent="0.25">
      <c r="A295" s="108">
        <v>20110</v>
      </c>
      <c r="B295" s="108">
        <v>22277</v>
      </c>
      <c r="C295" s="109" t="s">
        <v>254</v>
      </c>
      <c r="D295" s="108">
        <v>1470</v>
      </c>
      <c r="E295" s="110">
        <v>4000</v>
      </c>
      <c r="F295" t="s">
        <v>274</v>
      </c>
    </row>
    <row r="296" spans="1:7" x14ac:dyDescent="0.25">
      <c r="A296" s="108">
        <v>20110</v>
      </c>
      <c r="B296" s="108">
        <v>22277</v>
      </c>
      <c r="C296" s="109" t="s">
        <v>254</v>
      </c>
      <c r="D296" s="108">
        <v>1600</v>
      </c>
      <c r="E296" s="110">
        <v>-2388051</v>
      </c>
      <c r="F296" t="s">
        <v>282</v>
      </c>
    </row>
    <row r="297" spans="1:7" x14ac:dyDescent="0.25">
      <c r="A297" s="108">
        <v>20110</v>
      </c>
      <c r="B297" s="108">
        <v>22277</v>
      </c>
      <c r="C297" s="109" t="s">
        <v>254</v>
      </c>
      <c r="D297" s="108">
        <v>1700</v>
      </c>
      <c r="E297" s="110">
        <v>-347808</v>
      </c>
      <c r="F297" t="s">
        <v>281</v>
      </c>
    </row>
    <row r="298" spans="1:7" x14ac:dyDescent="0.25">
      <c r="A298" s="108">
        <v>20110</v>
      </c>
      <c r="B298" s="108">
        <v>22277</v>
      </c>
      <c r="C298" s="109" t="s">
        <v>254</v>
      </c>
      <c r="D298" s="108">
        <v>1710</v>
      </c>
      <c r="E298" s="110">
        <v>-1386304</v>
      </c>
      <c r="F298" t="s">
        <v>280</v>
      </c>
    </row>
    <row r="299" spans="1:7" x14ac:dyDescent="0.25">
      <c r="A299" s="108">
        <v>20110</v>
      </c>
      <c r="B299" s="108">
        <v>22277</v>
      </c>
      <c r="C299" s="109" t="s">
        <v>254</v>
      </c>
      <c r="D299" s="108">
        <v>1711</v>
      </c>
      <c r="E299" s="110">
        <v>-249165</v>
      </c>
      <c r="F299" t="s">
        <v>280</v>
      </c>
    </row>
    <row r="300" spans="1:7" x14ac:dyDescent="0.25">
      <c r="A300" s="108">
        <v>20110</v>
      </c>
      <c r="B300" s="108">
        <v>22277</v>
      </c>
      <c r="C300" s="109" t="s">
        <v>254</v>
      </c>
      <c r="D300" s="108">
        <v>1729</v>
      </c>
      <c r="E300" s="110">
        <v>-204147</v>
      </c>
      <c r="F300" t="s">
        <v>283</v>
      </c>
    </row>
    <row r="301" spans="1:7" x14ac:dyDescent="0.25">
      <c r="A301" s="108">
        <v>20110</v>
      </c>
      <c r="B301" s="108">
        <v>22277</v>
      </c>
      <c r="C301" s="109" t="s">
        <v>254</v>
      </c>
      <c r="D301" s="108">
        <v>1730</v>
      </c>
      <c r="E301" s="110">
        <v>-85500</v>
      </c>
      <c r="F301" t="s">
        <v>281</v>
      </c>
    </row>
    <row r="302" spans="1:7" x14ac:dyDescent="0.25">
      <c r="A302" s="108">
        <v>20110</v>
      </c>
      <c r="B302" s="108">
        <v>22299</v>
      </c>
      <c r="C302" s="109" t="s">
        <v>160</v>
      </c>
      <c r="D302" s="108">
        <v>1120</v>
      </c>
      <c r="E302" s="110">
        <v>1656</v>
      </c>
      <c r="F302" t="s">
        <v>274</v>
      </c>
    </row>
    <row r="303" spans="1:7" x14ac:dyDescent="0.25">
      <c r="A303" s="108">
        <v>20110</v>
      </c>
      <c r="B303" s="108">
        <v>22299</v>
      </c>
      <c r="C303" s="109" t="s">
        <v>160</v>
      </c>
      <c r="D303" s="108">
        <v>1195</v>
      </c>
      <c r="E303" s="110">
        <v>92559</v>
      </c>
      <c r="F303" t="s">
        <v>274</v>
      </c>
    </row>
    <row r="304" spans="1:7" x14ac:dyDescent="0.25">
      <c r="A304" s="108">
        <v>20110</v>
      </c>
      <c r="B304" s="108">
        <v>22299</v>
      </c>
      <c r="C304" s="109" t="s">
        <v>160</v>
      </c>
      <c r="D304" s="108">
        <v>1195</v>
      </c>
      <c r="E304" s="110">
        <f>126.17*(57.08*12)</f>
        <v>86421.403200000001</v>
      </c>
      <c r="F304" t="s">
        <v>274</v>
      </c>
      <c r="G304" t="s">
        <v>284</v>
      </c>
    </row>
    <row r="305" spans="1:7" x14ac:dyDescent="0.25">
      <c r="A305" s="108">
        <v>20110</v>
      </c>
      <c r="B305" s="108">
        <v>22299</v>
      </c>
      <c r="C305" s="109" t="s">
        <v>160</v>
      </c>
      <c r="D305" s="108">
        <v>1195</v>
      </c>
      <c r="E305" s="110">
        <f>4865*9</f>
        <v>43785</v>
      </c>
      <c r="F305" t="s">
        <v>274</v>
      </c>
      <c r="G305" t="s">
        <v>285</v>
      </c>
    </row>
    <row r="306" spans="1:7" x14ac:dyDescent="0.25">
      <c r="A306" s="108">
        <v>20110</v>
      </c>
      <c r="B306" s="108">
        <v>22299</v>
      </c>
      <c r="C306" s="109" t="s">
        <v>160</v>
      </c>
      <c r="D306" s="108">
        <v>1270</v>
      </c>
      <c r="E306" s="110">
        <v>1615</v>
      </c>
      <c r="F306" t="s">
        <v>274</v>
      </c>
    </row>
    <row r="307" spans="1:7" x14ac:dyDescent="0.25">
      <c r="A307" s="108">
        <v>20110</v>
      </c>
      <c r="B307" s="108">
        <v>22299</v>
      </c>
      <c r="C307" s="109" t="s">
        <v>160</v>
      </c>
      <c r="D307" s="108">
        <v>1429</v>
      </c>
      <c r="E307" s="110">
        <v>19484</v>
      </c>
      <c r="F307" t="s">
        <v>283</v>
      </c>
    </row>
    <row r="308" spans="1:7" x14ac:dyDescent="0.25">
      <c r="A308" s="108">
        <v>20110</v>
      </c>
      <c r="B308" s="108">
        <v>22299</v>
      </c>
      <c r="C308" s="109" t="s">
        <v>160</v>
      </c>
      <c r="D308" s="108">
        <v>1729</v>
      </c>
      <c r="E308" s="110">
        <v>-19484</v>
      </c>
      <c r="F308" t="s">
        <v>283</v>
      </c>
    </row>
    <row r="309" spans="1:7" x14ac:dyDescent="0.25">
      <c r="E309" s="1">
        <f>SUM(E2:E308)</f>
        <v>80403325.403200001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2AFCE-4DCB-48B3-B142-2E935F2917CC}">
  <sheetPr>
    <tabColor rgb="FFFFFF00"/>
  </sheetPr>
  <dimension ref="A1:S192"/>
  <sheetViews>
    <sheetView workbookViewId="0">
      <selection activeCell="U26" sqref="U26"/>
    </sheetView>
  </sheetViews>
  <sheetFormatPr baseColWidth="10" defaultColWidth="9.140625" defaultRowHeight="15" x14ac:dyDescent="0.25"/>
  <cols>
    <col min="4" max="4" width="32.28515625" customWidth="1"/>
    <col min="8" max="8" width="16" customWidth="1"/>
    <col min="14" max="14" width="10.7109375" customWidth="1"/>
    <col min="15" max="15" width="12.42578125" customWidth="1"/>
    <col min="17" max="17" width="11.85546875" customWidth="1"/>
    <col min="18" max="18" width="10.7109375" customWidth="1"/>
  </cols>
  <sheetData>
    <row r="1" spans="1:19" x14ac:dyDescent="0.25">
      <c r="A1" s="101"/>
      <c r="B1" s="101"/>
      <c r="C1" s="101"/>
      <c r="D1" s="101"/>
      <c r="E1" s="101"/>
      <c r="F1" s="101"/>
      <c r="H1" s="101"/>
    </row>
    <row r="2" spans="1:19" x14ac:dyDescent="0.25">
      <c r="A2" s="105" t="s">
        <v>143</v>
      </c>
      <c r="B2" s="105"/>
      <c r="C2" s="105" t="s">
        <v>145</v>
      </c>
      <c r="D2" s="105"/>
      <c r="E2" s="105" t="s">
        <v>146</v>
      </c>
      <c r="F2" s="105"/>
      <c r="G2" s="3"/>
      <c r="H2" s="105" t="s">
        <v>147</v>
      </c>
    </row>
    <row r="3" spans="1:19" x14ac:dyDescent="0.25">
      <c r="A3" s="101"/>
      <c r="B3" s="101"/>
      <c r="C3" s="101"/>
      <c r="D3" s="101"/>
      <c r="E3" s="101"/>
      <c r="F3" s="101"/>
      <c r="H3" s="107">
        <f>SUM(H4:H190)</f>
        <v>11003094</v>
      </c>
    </row>
    <row r="4" spans="1:19" x14ac:dyDescent="0.25">
      <c r="A4" s="101">
        <v>221</v>
      </c>
      <c r="B4" s="101" t="s">
        <v>286</v>
      </c>
      <c r="C4" s="101">
        <v>44200</v>
      </c>
      <c r="D4" s="101" t="s">
        <v>287</v>
      </c>
      <c r="E4" s="101">
        <v>1010</v>
      </c>
      <c r="F4" s="101" t="s">
        <v>150</v>
      </c>
      <c r="H4" s="110">
        <v>544312</v>
      </c>
      <c r="K4" s="110">
        <v>544312</v>
      </c>
    </row>
    <row r="5" spans="1:19" x14ac:dyDescent="0.25">
      <c r="A5" s="101">
        <v>221</v>
      </c>
      <c r="B5" s="101" t="s">
        <v>286</v>
      </c>
      <c r="C5" s="101">
        <v>45000</v>
      </c>
      <c r="D5" s="101" t="s">
        <v>288</v>
      </c>
      <c r="E5" s="101">
        <v>1010</v>
      </c>
      <c r="F5" s="101" t="s">
        <v>150</v>
      </c>
      <c r="H5" s="110">
        <v>264998</v>
      </c>
      <c r="K5" s="110">
        <v>264998</v>
      </c>
      <c r="N5" t="s">
        <v>289</v>
      </c>
      <c r="O5" s="4">
        <f>K4+K5+K6+K7+K8+K9+K10+K11+K12+K13+K14+K15+K16+K17+K18+K19+K20+K21+K22+K23+K24</f>
        <v>2728176</v>
      </c>
    </row>
    <row r="6" spans="1:19" x14ac:dyDescent="0.25">
      <c r="A6" s="101">
        <v>221</v>
      </c>
      <c r="B6" s="101" t="s">
        <v>286</v>
      </c>
      <c r="C6" s="101">
        <v>44102</v>
      </c>
      <c r="D6" s="101" t="s">
        <v>290</v>
      </c>
      <c r="E6" s="101">
        <v>1015</v>
      </c>
      <c r="F6" s="101" t="s">
        <v>161</v>
      </c>
      <c r="H6" s="110">
        <v>-20288</v>
      </c>
      <c r="K6" s="110">
        <v>-20288</v>
      </c>
      <c r="N6" t="s">
        <v>291</v>
      </c>
      <c r="O6" s="4">
        <f>H152+H153+H154+H155</f>
        <v>-243892</v>
      </c>
    </row>
    <row r="7" spans="1:19" x14ac:dyDescent="0.25">
      <c r="A7" s="101">
        <v>221</v>
      </c>
      <c r="B7" s="101" t="s">
        <v>286</v>
      </c>
      <c r="C7" s="101">
        <v>44103</v>
      </c>
      <c r="D7" s="101" t="s">
        <v>292</v>
      </c>
      <c r="E7" s="101">
        <v>1015</v>
      </c>
      <c r="F7" s="101" t="s">
        <v>161</v>
      </c>
      <c r="H7" s="110">
        <v>6958</v>
      </c>
      <c r="K7" s="110">
        <v>6958</v>
      </c>
      <c r="N7" t="s">
        <v>293</v>
      </c>
      <c r="O7" s="4">
        <f>H32+H33+H34+H36+H38</f>
        <v>409203</v>
      </c>
    </row>
    <row r="8" spans="1:19" x14ac:dyDescent="0.25">
      <c r="A8" s="101">
        <v>221</v>
      </c>
      <c r="B8" s="101" t="s">
        <v>286</v>
      </c>
      <c r="C8" s="101">
        <v>44104</v>
      </c>
      <c r="D8" s="101" t="s">
        <v>294</v>
      </c>
      <c r="E8" s="101">
        <v>1015</v>
      </c>
      <c r="F8" s="101" t="s">
        <v>161</v>
      </c>
      <c r="H8" s="110">
        <v>-7708</v>
      </c>
      <c r="K8" s="110">
        <v>-7708</v>
      </c>
      <c r="N8" t="s">
        <v>295</v>
      </c>
      <c r="O8" s="4">
        <f>K39+K103+K110+K149+K150+K111+K91+K51+K41+K42+K43+K44+K45+K46+K47+K48+K49+K50+K52+K53+K54+K57+K58+K59+K60+K63+K64+K65+K66+K67+K68+K69+K70+K71+K72+K73+K74+K75+K76+K77+K78+K79+K80+K81+K82+K83+K84+K86+K85+K87+K88+K89+K90+K92+K93+K94+K95+K96+K97+K98+K99+K100+K101+K102+K104+K105+K106+K107+K108+K109+K112+K113+K114+K115+K116+K117+K118+K119+K120+K121</f>
        <v>3066761</v>
      </c>
    </row>
    <row r="9" spans="1:19" x14ac:dyDescent="0.25">
      <c r="A9" s="101">
        <v>221</v>
      </c>
      <c r="B9" s="101" t="s">
        <v>286</v>
      </c>
      <c r="C9" s="101">
        <v>45000</v>
      </c>
      <c r="D9" s="101" t="s">
        <v>288</v>
      </c>
      <c r="E9" s="101">
        <v>1030</v>
      </c>
      <c r="F9" s="101" t="s">
        <v>236</v>
      </c>
      <c r="H9" s="110">
        <v>31995</v>
      </c>
      <c r="K9" s="110">
        <v>31995</v>
      </c>
    </row>
    <row r="10" spans="1:19" x14ac:dyDescent="0.25">
      <c r="A10" s="101">
        <v>221</v>
      </c>
      <c r="B10" s="101" t="s">
        <v>286</v>
      </c>
      <c r="C10" s="101">
        <v>44200</v>
      </c>
      <c r="D10" s="101" t="s">
        <v>287</v>
      </c>
      <c r="E10" s="101">
        <v>1040</v>
      </c>
      <c r="F10" s="101" t="s">
        <v>228</v>
      </c>
      <c r="H10" s="110">
        <v>19224</v>
      </c>
      <c r="K10" s="110">
        <v>19224</v>
      </c>
    </row>
    <row r="11" spans="1:19" x14ac:dyDescent="0.25">
      <c r="A11" s="101">
        <v>221</v>
      </c>
      <c r="B11" s="101" t="s">
        <v>286</v>
      </c>
      <c r="C11" s="101">
        <v>44104</v>
      </c>
      <c r="D11" s="101" t="s">
        <v>294</v>
      </c>
      <c r="E11" s="101">
        <v>1050</v>
      </c>
      <c r="F11" s="101" t="s">
        <v>163</v>
      </c>
      <c r="H11" s="110">
        <v>5153</v>
      </c>
      <c r="K11" s="110">
        <v>5153</v>
      </c>
      <c r="O11" t="s">
        <v>296</v>
      </c>
    </row>
    <row r="12" spans="1:19" x14ac:dyDescent="0.25">
      <c r="A12" s="101">
        <v>221</v>
      </c>
      <c r="B12" s="101" t="s">
        <v>286</v>
      </c>
      <c r="C12" s="101">
        <v>44200</v>
      </c>
      <c r="D12" s="101" t="s">
        <v>287</v>
      </c>
      <c r="E12" s="101">
        <v>1050</v>
      </c>
      <c r="F12" s="101" t="s">
        <v>163</v>
      </c>
      <c r="H12" s="110">
        <v>99564</v>
      </c>
      <c r="K12" s="110">
        <v>99564</v>
      </c>
      <c r="O12" t="s">
        <v>297</v>
      </c>
      <c r="R12" s="4">
        <v>112000</v>
      </c>
    </row>
    <row r="13" spans="1:19" x14ac:dyDescent="0.25">
      <c r="A13" s="101">
        <v>221</v>
      </c>
      <c r="B13" s="101" t="s">
        <v>286</v>
      </c>
      <c r="C13" s="101">
        <v>44200</v>
      </c>
      <c r="D13" s="101" t="s">
        <v>287</v>
      </c>
      <c r="E13" s="101">
        <v>1051</v>
      </c>
      <c r="F13" s="101" t="s">
        <v>164</v>
      </c>
      <c r="H13" s="109">
        <v>-66</v>
      </c>
      <c r="K13" s="109">
        <v>-66</v>
      </c>
      <c r="O13" t="s">
        <v>298</v>
      </c>
      <c r="R13" s="4">
        <v>121932</v>
      </c>
    </row>
    <row r="14" spans="1:19" x14ac:dyDescent="0.25">
      <c r="A14" s="101">
        <v>221</v>
      </c>
      <c r="B14" s="101" t="s">
        <v>286</v>
      </c>
      <c r="C14" s="101">
        <v>44102</v>
      </c>
      <c r="D14" s="101" t="s">
        <v>290</v>
      </c>
      <c r="E14" s="101">
        <v>1075</v>
      </c>
      <c r="F14" s="101" t="s">
        <v>299</v>
      </c>
      <c r="H14" s="110">
        <v>629644</v>
      </c>
      <c r="K14" s="110">
        <v>629644</v>
      </c>
      <c r="O14" t="s">
        <v>300</v>
      </c>
      <c r="R14" s="130" t="s">
        <v>301</v>
      </c>
      <c r="S14" t="s">
        <v>302</v>
      </c>
    </row>
    <row r="15" spans="1:19" x14ac:dyDescent="0.25">
      <c r="A15" s="101">
        <v>221</v>
      </c>
      <c r="B15" s="101" t="s">
        <v>286</v>
      </c>
      <c r="C15" s="101">
        <v>44103</v>
      </c>
      <c r="D15" s="101" t="s">
        <v>292</v>
      </c>
      <c r="E15" s="101">
        <v>1075</v>
      </c>
      <c r="F15" s="101" t="s">
        <v>299</v>
      </c>
      <c r="H15" s="110">
        <v>245473</v>
      </c>
      <c r="K15" s="110">
        <v>245473</v>
      </c>
      <c r="R15" s="1">
        <f>SUM(R12:R14)</f>
        <v>233932</v>
      </c>
    </row>
    <row r="16" spans="1:19" x14ac:dyDescent="0.25">
      <c r="A16" s="101">
        <v>221</v>
      </c>
      <c r="B16" s="101" t="s">
        <v>286</v>
      </c>
      <c r="C16" s="101">
        <v>44104</v>
      </c>
      <c r="D16" s="101" t="s">
        <v>294</v>
      </c>
      <c r="E16" s="101">
        <v>1075</v>
      </c>
      <c r="F16" s="101" t="s">
        <v>299</v>
      </c>
      <c r="H16" s="110">
        <v>758592</v>
      </c>
      <c r="K16" s="110">
        <v>758592</v>
      </c>
    </row>
    <row r="17" spans="1:13" x14ac:dyDescent="0.25">
      <c r="A17" s="101">
        <v>221</v>
      </c>
      <c r="B17" s="101" t="s">
        <v>286</v>
      </c>
      <c r="C17" s="101">
        <v>44102</v>
      </c>
      <c r="D17" s="101" t="s">
        <v>290</v>
      </c>
      <c r="E17" s="101">
        <v>1076</v>
      </c>
      <c r="F17" s="101" t="s">
        <v>303</v>
      </c>
      <c r="H17" s="110">
        <v>38350</v>
      </c>
      <c r="K17" s="110">
        <v>38350</v>
      </c>
    </row>
    <row r="18" spans="1:13" x14ac:dyDescent="0.25">
      <c r="A18" s="101">
        <v>221</v>
      </c>
      <c r="B18" s="101" t="s">
        <v>286</v>
      </c>
      <c r="C18" s="101">
        <v>44103</v>
      </c>
      <c r="D18" s="101" t="s">
        <v>292</v>
      </c>
      <c r="E18" s="101">
        <v>1076</v>
      </c>
      <c r="F18" s="101" t="s">
        <v>303</v>
      </c>
      <c r="H18" s="110">
        <v>5422</v>
      </c>
      <c r="K18" s="110">
        <v>5422</v>
      </c>
    </row>
    <row r="19" spans="1:13" x14ac:dyDescent="0.25">
      <c r="A19" s="101">
        <v>221</v>
      </c>
      <c r="B19" s="101" t="s">
        <v>286</v>
      </c>
      <c r="C19" s="101">
        <v>44104</v>
      </c>
      <c r="D19" s="101" t="s">
        <v>294</v>
      </c>
      <c r="E19" s="101">
        <v>1076</v>
      </c>
      <c r="F19" s="101" t="s">
        <v>303</v>
      </c>
      <c r="H19" s="110">
        <v>19750</v>
      </c>
      <c r="K19" s="110">
        <v>19750</v>
      </c>
    </row>
    <row r="20" spans="1:13" x14ac:dyDescent="0.25">
      <c r="A20" s="101">
        <v>221</v>
      </c>
      <c r="B20" s="101" t="s">
        <v>286</v>
      </c>
      <c r="C20" s="101">
        <v>44102</v>
      </c>
      <c r="D20" s="101" t="s">
        <v>290</v>
      </c>
      <c r="E20" s="101">
        <v>1077</v>
      </c>
      <c r="F20" s="101" t="s">
        <v>304</v>
      </c>
      <c r="H20" s="110">
        <v>15017</v>
      </c>
      <c r="K20" s="110">
        <v>15017</v>
      </c>
    </row>
    <row r="21" spans="1:13" x14ac:dyDescent="0.25">
      <c r="A21" s="101">
        <v>221</v>
      </c>
      <c r="B21" s="101" t="s">
        <v>286</v>
      </c>
      <c r="C21" s="101">
        <v>44103</v>
      </c>
      <c r="D21" s="101" t="s">
        <v>292</v>
      </c>
      <c r="E21" s="101">
        <v>1077</v>
      </c>
      <c r="F21" s="101" t="s">
        <v>304</v>
      </c>
      <c r="H21" s="110">
        <v>16006</v>
      </c>
      <c r="K21" s="110">
        <v>16006</v>
      </c>
    </row>
    <row r="22" spans="1:13" x14ac:dyDescent="0.25">
      <c r="A22" s="101">
        <v>221</v>
      </c>
      <c r="B22" s="101" t="s">
        <v>286</v>
      </c>
      <c r="C22" s="101">
        <v>44104</v>
      </c>
      <c r="D22" s="101" t="s">
        <v>294</v>
      </c>
      <c r="E22" s="101">
        <v>1077</v>
      </c>
      <c r="F22" s="101" t="s">
        <v>304</v>
      </c>
      <c r="H22" s="110">
        <v>51636</v>
      </c>
      <c r="K22" s="110">
        <v>51636</v>
      </c>
    </row>
    <row r="23" spans="1:13" x14ac:dyDescent="0.25">
      <c r="A23" s="101">
        <v>221</v>
      </c>
      <c r="B23" s="101" t="s">
        <v>286</v>
      </c>
      <c r="C23" s="101">
        <v>44104</v>
      </c>
      <c r="D23" s="101" t="s">
        <v>294</v>
      </c>
      <c r="E23" s="101">
        <v>1078</v>
      </c>
      <c r="F23" s="101" t="s">
        <v>305</v>
      </c>
      <c r="H23" s="110">
        <v>2275</v>
      </c>
      <c r="K23" s="110">
        <v>2275</v>
      </c>
    </row>
    <row r="24" spans="1:13" x14ac:dyDescent="0.25">
      <c r="A24" s="101">
        <v>221</v>
      </c>
      <c r="B24" s="101" t="s">
        <v>286</v>
      </c>
      <c r="C24" s="101">
        <v>44102</v>
      </c>
      <c r="D24" s="101" t="s">
        <v>290</v>
      </c>
      <c r="E24" s="101">
        <v>1079</v>
      </c>
      <c r="F24" s="101" t="s">
        <v>306</v>
      </c>
      <c r="H24" s="110">
        <v>1869</v>
      </c>
      <c r="K24" s="110">
        <v>1869</v>
      </c>
    </row>
    <row r="25" spans="1:13" x14ac:dyDescent="0.25">
      <c r="A25" s="101">
        <v>221</v>
      </c>
      <c r="B25" s="101" t="s">
        <v>286</v>
      </c>
      <c r="C25" s="101">
        <v>44102</v>
      </c>
      <c r="D25" s="101" t="s">
        <v>290</v>
      </c>
      <c r="E25" s="101">
        <v>1090</v>
      </c>
      <c r="F25" s="101" t="s">
        <v>151</v>
      </c>
      <c r="H25" s="102">
        <v>99593</v>
      </c>
    </row>
    <row r="26" spans="1:13" x14ac:dyDescent="0.25">
      <c r="A26" s="101">
        <v>221</v>
      </c>
      <c r="B26" s="101" t="s">
        <v>286</v>
      </c>
      <c r="C26" s="101">
        <v>44103</v>
      </c>
      <c r="D26" s="101" t="s">
        <v>292</v>
      </c>
      <c r="E26" s="101">
        <v>1090</v>
      </c>
      <c r="F26" s="101" t="s">
        <v>151</v>
      </c>
      <c r="H26" s="102">
        <v>39590</v>
      </c>
    </row>
    <row r="27" spans="1:13" x14ac:dyDescent="0.25">
      <c r="A27" s="101">
        <v>221</v>
      </c>
      <c r="B27" s="101" t="s">
        <v>286</v>
      </c>
      <c r="C27" s="101">
        <v>44104</v>
      </c>
      <c r="D27" s="101" t="s">
        <v>294</v>
      </c>
      <c r="E27" s="101">
        <v>1090</v>
      </c>
      <c r="F27" s="101" t="s">
        <v>151</v>
      </c>
      <c r="H27" s="102">
        <v>123541</v>
      </c>
    </row>
    <row r="28" spans="1:13" x14ac:dyDescent="0.25">
      <c r="A28" s="101">
        <v>221</v>
      </c>
      <c r="B28" s="101" t="s">
        <v>286</v>
      </c>
      <c r="C28" s="101">
        <v>92330</v>
      </c>
      <c r="D28" s="101" t="s">
        <v>224</v>
      </c>
      <c r="E28" s="101">
        <v>1090</v>
      </c>
      <c r="F28" s="101" t="s">
        <v>151</v>
      </c>
      <c r="H28" s="102">
        <v>154592</v>
      </c>
      <c r="M28" t="s">
        <v>307</v>
      </c>
    </row>
    <row r="29" spans="1:13" x14ac:dyDescent="0.25">
      <c r="A29" s="101">
        <v>221</v>
      </c>
      <c r="B29" s="101" t="s">
        <v>286</v>
      </c>
      <c r="C29" s="101">
        <v>44200</v>
      </c>
      <c r="D29" s="101" t="s">
        <v>287</v>
      </c>
      <c r="E29" s="101">
        <v>1090</v>
      </c>
      <c r="F29" s="101" t="s">
        <v>151</v>
      </c>
      <c r="H29" s="102">
        <v>80735</v>
      </c>
    </row>
    <row r="30" spans="1:13" x14ac:dyDescent="0.25">
      <c r="A30" s="101">
        <v>221</v>
      </c>
      <c r="B30" s="101" t="s">
        <v>286</v>
      </c>
      <c r="C30" s="101">
        <v>92330</v>
      </c>
      <c r="D30" s="101" t="s">
        <v>224</v>
      </c>
      <c r="E30" s="101">
        <v>1090</v>
      </c>
      <c r="F30" s="101" t="s">
        <v>151</v>
      </c>
      <c r="H30" s="102">
        <v>47506</v>
      </c>
    </row>
    <row r="31" spans="1:13" x14ac:dyDescent="0.25">
      <c r="A31" s="101">
        <v>221</v>
      </c>
      <c r="B31" s="101" t="s">
        <v>286</v>
      </c>
      <c r="C31" s="101">
        <v>45000</v>
      </c>
      <c r="D31" s="101" t="s">
        <v>288</v>
      </c>
      <c r="E31" s="101">
        <v>1090</v>
      </c>
      <c r="F31" s="101" t="s">
        <v>151</v>
      </c>
      <c r="H31" s="102">
        <v>43998</v>
      </c>
    </row>
    <row r="32" spans="1:13" x14ac:dyDescent="0.25">
      <c r="A32" s="101">
        <v>221</v>
      </c>
      <c r="B32" s="101" t="s">
        <v>286</v>
      </c>
      <c r="C32" s="101">
        <v>44102</v>
      </c>
      <c r="D32" s="101" t="s">
        <v>290</v>
      </c>
      <c r="E32" s="101">
        <v>1099</v>
      </c>
      <c r="F32" s="101" t="s">
        <v>152</v>
      </c>
      <c r="H32" s="110">
        <v>108009</v>
      </c>
      <c r="K32" s="110">
        <v>108009</v>
      </c>
    </row>
    <row r="33" spans="1:13" x14ac:dyDescent="0.25">
      <c r="A33" s="101">
        <v>221</v>
      </c>
      <c r="B33" s="101" t="s">
        <v>286</v>
      </c>
      <c r="C33" s="101">
        <v>44103</v>
      </c>
      <c r="D33" s="101" t="s">
        <v>292</v>
      </c>
      <c r="E33" s="101">
        <v>1099</v>
      </c>
      <c r="F33" s="101" t="s">
        <v>152</v>
      </c>
      <c r="H33" s="110">
        <v>43215</v>
      </c>
      <c r="K33" s="110">
        <v>43215</v>
      </c>
    </row>
    <row r="34" spans="1:13" x14ac:dyDescent="0.25">
      <c r="A34" s="101">
        <v>221</v>
      </c>
      <c r="B34" s="101" t="s">
        <v>286</v>
      </c>
      <c r="C34" s="101">
        <v>44104</v>
      </c>
      <c r="D34" s="101" t="s">
        <v>294</v>
      </c>
      <c r="E34" s="101">
        <v>1099</v>
      </c>
      <c r="F34" s="101" t="s">
        <v>152</v>
      </c>
      <c r="H34" s="110">
        <v>133965</v>
      </c>
      <c r="K34" s="110">
        <v>133965</v>
      </c>
    </row>
    <row r="35" spans="1:13" x14ac:dyDescent="0.25">
      <c r="A35" s="101">
        <v>221</v>
      </c>
      <c r="B35" s="101" t="s">
        <v>286</v>
      </c>
      <c r="C35" s="101">
        <v>92330</v>
      </c>
      <c r="D35" s="101" t="s">
        <v>224</v>
      </c>
      <c r="E35" s="101">
        <v>1099</v>
      </c>
      <c r="F35" s="101" t="s">
        <v>152</v>
      </c>
      <c r="H35" s="102">
        <v>21797</v>
      </c>
      <c r="M35" t="s">
        <v>308</v>
      </c>
    </row>
    <row r="36" spans="1:13" x14ac:dyDescent="0.25">
      <c r="A36" s="101">
        <v>221</v>
      </c>
      <c r="B36" s="101" t="s">
        <v>286</v>
      </c>
      <c r="C36" s="101">
        <v>44200</v>
      </c>
      <c r="D36" s="101" t="s">
        <v>287</v>
      </c>
      <c r="E36" s="101">
        <v>1099</v>
      </c>
      <c r="F36" s="101" t="s">
        <v>152</v>
      </c>
      <c r="H36" s="110">
        <v>76011</v>
      </c>
      <c r="K36" s="110">
        <v>76011</v>
      </c>
    </row>
    <row r="37" spans="1:13" x14ac:dyDescent="0.25">
      <c r="A37" s="101">
        <v>221</v>
      </c>
      <c r="B37" s="101" t="s">
        <v>286</v>
      </c>
      <c r="C37" s="101">
        <v>92330</v>
      </c>
      <c r="D37" s="101" t="s">
        <v>224</v>
      </c>
      <c r="E37" s="101">
        <v>1099</v>
      </c>
      <c r="F37" s="101" t="s">
        <v>152</v>
      </c>
      <c r="H37" s="102">
        <v>6698</v>
      </c>
      <c r="M37" t="s">
        <v>308</v>
      </c>
    </row>
    <row r="38" spans="1:13" x14ac:dyDescent="0.25">
      <c r="A38" s="101">
        <v>221</v>
      </c>
      <c r="B38" s="101" t="s">
        <v>286</v>
      </c>
      <c r="C38" s="101">
        <v>45000</v>
      </c>
      <c r="D38" s="101" t="s">
        <v>288</v>
      </c>
      <c r="E38" s="101">
        <v>1099</v>
      </c>
      <c r="F38" s="101" t="s">
        <v>152</v>
      </c>
      <c r="H38" s="110">
        <v>48003</v>
      </c>
      <c r="K38" s="110">
        <v>48003</v>
      </c>
    </row>
    <row r="39" spans="1:13" x14ac:dyDescent="0.25">
      <c r="A39" s="101">
        <v>221</v>
      </c>
      <c r="B39" s="101" t="s">
        <v>286</v>
      </c>
      <c r="C39" s="101">
        <v>22271</v>
      </c>
      <c r="D39" s="101" t="s">
        <v>20</v>
      </c>
      <c r="E39" s="101">
        <v>1100</v>
      </c>
      <c r="F39" s="101" t="s">
        <v>165</v>
      </c>
      <c r="H39" s="110">
        <v>1291</v>
      </c>
      <c r="K39" s="110">
        <v>1291</v>
      </c>
    </row>
    <row r="40" spans="1:13" x14ac:dyDescent="0.25">
      <c r="A40" s="101">
        <v>221</v>
      </c>
      <c r="B40" s="101" t="s">
        <v>286</v>
      </c>
      <c r="C40" s="101">
        <v>22294</v>
      </c>
      <c r="D40" s="101" t="s">
        <v>259</v>
      </c>
      <c r="E40" s="101">
        <v>1105</v>
      </c>
      <c r="F40" s="101" t="s">
        <v>167</v>
      </c>
      <c r="H40" s="102">
        <v>7600</v>
      </c>
      <c r="M40" t="s">
        <v>309</v>
      </c>
    </row>
    <row r="41" spans="1:13" x14ac:dyDescent="0.25">
      <c r="A41" s="101">
        <v>221</v>
      </c>
      <c r="B41" s="101" t="s">
        <v>286</v>
      </c>
      <c r="C41" s="101">
        <v>22271</v>
      </c>
      <c r="D41" s="101" t="s">
        <v>20</v>
      </c>
      <c r="E41" s="101">
        <v>1105</v>
      </c>
      <c r="F41" s="101" t="s">
        <v>167</v>
      </c>
      <c r="H41" s="110">
        <v>2888</v>
      </c>
      <c r="K41" s="110">
        <v>2888</v>
      </c>
    </row>
    <row r="42" spans="1:13" x14ac:dyDescent="0.25">
      <c r="A42" s="101">
        <v>221</v>
      </c>
      <c r="B42" s="101" t="s">
        <v>286</v>
      </c>
      <c r="C42" s="101">
        <v>22247</v>
      </c>
      <c r="D42" s="101" t="s">
        <v>16</v>
      </c>
      <c r="E42" s="101">
        <v>1115</v>
      </c>
      <c r="F42" s="101" t="s">
        <v>237</v>
      </c>
      <c r="H42" s="110">
        <v>1241</v>
      </c>
      <c r="K42" s="110">
        <v>1241</v>
      </c>
    </row>
    <row r="43" spans="1:13" x14ac:dyDescent="0.25">
      <c r="A43" s="101">
        <v>221</v>
      </c>
      <c r="B43" s="101" t="s">
        <v>286</v>
      </c>
      <c r="C43" s="101">
        <v>22271</v>
      </c>
      <c r="D43" s="101" t="s">
        <v>20</v>
      </c>
      <c r="E43" s="101">
        <v>1120</v>
      </c>
      <c r="F43" s="101" t="s">
        <v>171</v>
      </c>
      <c r="H43" s="110">
        <v>2999</v>
      </c>
      <c r="K43" s="110">
        <v>2999</v>
      </c>
    </row>
    <row r="44" spans="1:13" x14ac:dyDescent="0.25">
      <c r="A44" s="101">
        <v>221</v>
      </c>
      <c r="B44" s="101" t="s">
        <v>286</v>
      </c>
      <c r="C44" s="101">
        <v>44101</v>
      </c>
      <c r="D44" s="101" t="s">
        <v>310</v>
      </c>
      <c r="E44" s="101">
        <v>1120</v>
      </c>
      <c r="F44" s="101" t="s">
        <v>171</v>
      </c>
      <c r="H44" s="110">
        <v>16247</v>
      </c>
      <c r="K44" s="110">
        <v>16247</v>
      </c>
    </row>
    <row r="45" spans="1:13" x14ac:dyDescent="0.25">
      <c r="A45" s="101">
        <v>221</v>
      </c>
      <c r="B45" s="101" t="s">
        <v>286</v>
      </c>
      <c r="C45" s="101">
        <v>44102</v>
      </c>
      <c r="D45" s="101" t="s">
        <v>290</v>
      </c>
      <c r="E45" s="101">
        <v>1120</v>
      </c>
      <c r="F45" s="101" t="s">
        <v>171</v>
      </c>
      <c r="H45" s="110">
        <v>40676</v>
      </c>
      <c r="K45" s="110">
        <v>40676</v>
      </c>
    </row>
    <row r="46" spans="1:13" x14ac:dyDescent="0.25">
      <c r="A46" s="101">
        <v>221</v>
      </c>
      <c r="B46" s="101" t="s">
        <v>286</v>
      </c>
      <c r="C46" s="101">
        <v>44103</v>
      </c>
      <c r="D46" s="101" t="s">
        <v>292</v>
      </c>
      <c r="E46" s="101">
        <v>1120</v>
      </c>
      <c r="F46" s="101" t="s">
        <v>171</v>
      </c>
      <c r="H46" s="110">
        <v>27624</v>
      </c>
      <c r="K46" s="110">
        <v>27624</v>
      </c>
    </row>
    <row r="47" spans="1:13" x14ac:dyDescent="0.25">
      <c r="A47" s="101">
        <v>221</v>
      </c>
      <c r="B47" s="101" t="s">
        <v>286</v>
      </c>
      <c r="C47" s="101">
        <v>44104</v>
      </c>
      <c r="D47" s="101" t="s">
        <v>294</v>
      </c>
      <c r="E47" s="101">
        <v>1120</v>
      </c>
      <c r="F47" s="101" t="s">
        <v>171</v>
      </c>
      <c r="H47" s="110">
        <v>35893</v>
      </c>
      <c r="K47" s="110">
        <v>35893</v>
      </c>
    </row>
    <row r="48" spans="1:13" x14ac:dyDescent="0.25">
      <c r="A48" s="101">
        <v>221</v>
      </c>
      <c r="B48" s="101" t="s">
        <v>286</v>
      </c>
      <c r="C48" s="101">
        <v>44105</v>
      </c>
      <c r="D48" s="101" t="s">
        <v>311</v>
      </c>
      <c r="E48" s="101">
        <v>1120</v>
      </c>
      <c r="F48" s="101" t="s">
        <v>171</v>
      </c>
      <c r="H48" s="110">
        <v>61036</v>
      </c>
      <c r="K48" s="110">
        <v>61036</v>
      </c>
    </row>
    <row r="49" spans="1:13" x14ac:dyDescent="0.25">
      <c r="A49" s="101">
        <v>221</v>
      </c>
      <c r="B49" s="101" t="s">
        <v>286</v>
      </c>
      <c r="C49" s="101">
        <v>44204</v>
      </c>
      <c r="D49" s="101" t="s">
        <v>312</v>
      </c>
      <c r="E49" s="101">
        <v>1120</v>
      </c>
      <c r="F49" s="101" t="s">
        <v>171</v>
      </c>
      <c r="H49" s="110">
        <v>1226</v>
      </c>
      <c r="K49" s="110">
        <v>1226</v>
      </c>
    </row>
    <row r="50" spans="1:13" x14ac:dyDescent="0.25">
      <c r="A50" s="101">
        <v>221</v>
      </c>
      <c r="B50" s="101" t="s">
        <v>286</v>
      </c>
      <c r="C50" s="101">
        <v>44205</v>
      </c>
      <c r="D50" s="101" t="s">
        <v>313</v>
      </c>
      <c r="E50" s="101">
        <v>1120</v>
      </c>
      <c r="F50" s="101" t="s">
        <v>171</v>
      </c>
      <c r="H50" s="110">
        <v>5817</v>
      </c>
      <c r="K50" s="110">
        <v>5817</v>
      </c>
    </row>
    <row r="51" spans="1:13" x14ac:dyDescent="0.25">
      <c r="A51" s="101">
        <v>221</v>
      </c>
      <c r="B51" s="101" t="s">
        <v>286</v>
      </c>
      <c r="C51" s="101">
        <v>45004</v>
      </c>
      <c r="D51" s="101" t="s">
        <v>314</v>
      </c>
      <c r="E51" s="101">
        <v>1120</v>
      </c>
      <c r="F51" s="101" t="s">
        <v>171</v>
      </c>
      <c r="H51" s="109">
        <v>133</v>
      </c>
      <c r="K51" s="121">
        <f>H51</f>
        <v>133</v>
      </c>
    </row>
    <row r="52" spans="1:13" x14ac:dyDescent="0.25">
      <c r="A52" s="101">
        <v>221</v>
      </c>
      <c r="B52" s="101" t="s">
        <v>286</v>
      </c>
      <c r="C52" s="101">
        <v>44204</v>
      </c>
      <c r="D52" s="101" t="s">
        <v>312</v>
      </c>
      <c r="E52" s="101">
        <v>1130</v>
      </c>
      <c r="F52" s="101" t="s">
        <v>173</v>
      </c>
      <c r="H52" s="110">
        <v>4800</v>
      </c>
      <c r="K52" s="110">
        <v>4800</v>
      </c>
    </row>
    <row r="53" spans="1:13" x14ac:dyDescent="0.25">
      <c r="A53" s="101">
        <v>221</v>
      </c>
      <c r="B53" s="101" t="s">
        <v>286</v>
      </c>
      <c r="C53" s="101">
        <v>44104</v>
      </c>
      <c r="D53" s="101" t="s">
        <v>294</v>
      </c>
      <c r="E53" s="101">
        <v>1160</v>
      </c>
      <c r="F53" s="101" t="s">
        <v>179</v>
      </c>
      <c r="H53" s="109">
        <v>128</v>
      </c>
      <c r="K53" s="109">
        <v>128</v>
      </c>
    </row>
    <row r="54" spans="1:13" x14ac:dyDescent="0.25">
      <c r="A54" s="101">
        <v>221</v>
      </c>
      <c r="B54" s="101" t="s">
        <v>286</v>
      </c>
      <c r="C54" s="101">
        <v>44200</v>
      </c>
      <c r="D54" s="101" t="s">
        <v>287</v>
      </c>
      <c r="E54" s="101">
        <v>1160</v>
      </c>
      <c r="F54" s="101" t="s">
        <v>179</v>
      </c>
      <c r="H54" s="110">
        <v>1407</v>
      </c>
      <c r="K54" s="110">
        <v>1407</v>
      </c>
    </row>
    <row r="55" spans="1:13" x14ac:dyDescent="0.25">
      <c r="A55" s="101">
        <v>221</v>
      </c>
      <c r="B55" s="101" t="s">
        <v>286</v>
      </c>
      <c r="C55" s="101">
        <v>22170</v>
      </c>
      <c r="D55" s="101" t="s">
        <v>315</v>
      </c>
      <c r="E55" s="101">
        <v>1170</v>
      </c>
      <c r="F55" s="101" t="s">
        <v>181</v>
      </c>
      <c r="H55" s="102">
        <v>1958</v>
      </c>
      <c r="M55" t="s">
        <v>316</v>
      </c>
    </row>
    <row r="56" spans="1:13" x14ac:dyDescent="0.25">
      <c r="A56" s="101">
        <v>221</v>
      </c>
      <c r="B56" s="101" t="s">
        <v>286</v>
      </c>
      <c r="C56" s="101">
        <v>22294</v>
      </c>
      <c r="D56" s="101" t="s">
        <v>259</v>
      </c>
      <c r="E56" s="101">
        <v>1170</v>
      </c>
      <c r="F56" s="101" t="s">
        <v>181</v>
      </c>
      <c r="H56" s="102">
        <v>19455</v>
      </c>
      <c r="M56" t="s">
        <v>317</v>
      </c>
    </row>
    <row r="57" spans="1:13" x14ac:dyDescent="0.25">
      <c r="A57" s="101">
        <v>221</v>
      </c>
      <c r="B57" s="101" t="s">
        <v>286</v>
      </c>
      <c r="C57" s="101">
        <v>44000</v>
      </c>
      <c r="D57" s="101" t="s">
        <v>318</v>
      </c>
      <c r="E57" s="101">
        <v>1180</v>
      </c>
      <c r="F57" s="101" t="s">
        <v>319</v>
      </c>
      <c r="H57" s="110">
        <v>1277753</v>
      </c>
      <c r="K57" s="110">
        <v>1277753</v>
      </c>
    </row>
    <row r="58" spans="1:13" x14ac:dyDescent="0.25">
      <c r="A58" s="101">
        <v>221</v>
      </c>
      <c r="B58" s="101" t="s">
        <v>286</v>
      </c>
      <c r="C58" s="101">
        <v>44000</v>
      </c>
      <c r="D58" s="101" t="s">
        <v>318</v>
      </c>
      <c r="E58" s="101">
        <v>1183</v>
      </c>
      <c r="F58" s="101" t="s">
        <v>320</v>
      </c>
      <c r="H58" s="110">
        <v>68200</v>
      </c>
      <c r="K58" s="110">
        <v>68200</v>
      </c>
    </row>
    <row r="59" spans="1:13" x14ac:dyDescent="0.25">
      <c r="A59" s="101">
        <v>221</v>
      </c>
      <c r="B59" s="101" t="s">
        <v>286</v>
      </c>
      <c r="C59" s="101">
        <v>12430</v>
      </c>
      <c r="D59" s="101" t="s">
        <v>155</v>
      </c>
      <c r="E59" s="101">
        <v>1185</v>
      </c>
      <c r="F59" s="101" t="s">
        <v>156</v>
      </c>
      <c r="H59" s="110">
        <v>3762</v>
      </c>
      <c r="K59" s="110">
        <v>3762</v>
      </c>
    </row>
    <row r="60" spans="1:13" x14ac:dyDescent="0.25">
      <c r="A60" s="101">
        <v>221</v>
      </c>
      <c r="B60" s="101" t="s">
        <v>286</v>
      </c>
      <c r="C60" s="101">
        <v>12430</v>
      </c>
      <c r="D60" s="101" t="s">
        <v>155</v>
      </c>
      <c r="E60" s="101">
        <v>1185</v>
      </c>
      <c r="F60" s="101" t="s">
        <v>156</v>
      </c>
      <c r="H60" s="110">
        <v>1386</v>
      </c>
      <c r="K60" s="110">
        <v>1386</v>
      </c>
    </row>
    <row r="61" spans="1:13" x14ac:dyDescent="0.25">
      <c r="A61" s="101">
        <v>221</v>
      </c>
      <c r="B61" s="101" t="s">
        <v>286</v>
      </c>
      <c r="C61" s="101">
        <v>40000</v>
      </c>
      <c r="D61" s="101" t="s">
        <v>321</v>
      </c>
      <c r="E61" s="101">
        <v>1190</v>
      </c>
      <c r="F61" s="101" t="s">
        <v>238</v>
      </c>
      <c r="H61" s="102">
        <v>108000</v>
      </c>
      <c r="M61" t="s">
        <v>322</v>
      </c>
    </row>
    <row r="62" spans="1:13" x14ac:dyDescent="0.25">
      <c r="A62" s="101">
        <v>221</v>
      </c>
      <c r="B62" s="101" t="s">
        <v>286</v>
      </c>
      <c r="C62" s="101">
        <v>22299</v>
      </c>
      <c r="D62" s="101" t="s">
        <v>160</v>
      </c>
      <c r="E62" s="101">
        <v>1190</v>
      </c>
      <c r="F62" s="101" t="s">
        <v>238</v>
      </c>
      <c r="H62" s="102">
        <v>1219161</v>
      </c>
    </row>
    <row r="63" spans="1:13" x14ac:dyDescent="0.25">
      <c r="A63" s="101">
        <v>221</v>
      </c>
      <c r="B63" s="101" t="s">
        <v>286</v>
      </c>
      <c r="C63" s="101">
        <v>22240</v>
      </c>
      <c r="D63" s="101" t="s">
        <v>14</v>
      </c>
      <c r="E63" s="101">
        <v>1195</v>
      </c>
      <c r="F63" s="101" t="s">
        <v>184</v>
      </c>
      <c r="H63" s="110">
        <v>50024</v>
      </c>
      <c r="K63" s="110">
        <v>50024</v>
      </c>
    </row>
    <row r="64" spans="1:13" x14ac:dyDescent="0.25">
      <c r="A64" s="101">
        <v>221</v>
      </c>
      <c r="B64" s="101" t="s">
        <v>286</v>
      </c>
      <c r="C64" s="101">
        <v>22241</v>
      </c>
      <c r="D64" s="101" t="s">
        <v>21</v>
      </c>
      <c r="E64" s="101">
        <v>1195</v>
      </c>
      <c r="F64" s="101" t="s">
        <v>184</v>
      </c>
      <c r="H64" s="110">
        <v>40141</v>
      </c>
      <c r="K64" s="110">
        <v>40141</v>
      </c>
    </row>
    <row r="65" spans="1:11" x14ac:dyDescent="0.25">
      <c r="A65" s="101">
        <v>221</v>
      </c>
      <c r="B65" s="101" t="s">
        <v>286</v>
      </c>
      <c r="C65" s="101">
        <v>22242</v>
      </c>
      <c r="D65" s="101" t="s">
        <v>19</v>
      </c>
      <c r="E65" s="101">
        <v>1195</v>
      </c>
      <c r="F65" s="101" t="s">
        <v>184</v>
      </c>
      <c r="H65" s="110">
        <v>14064</v>
      </c>
      <c r="K65" s="110">
        <v>14064</v>
      </c>
    </row>
    <row r="66" spans="1:11" x14ac:dyDescent="0.25">
      <c r="A66" s="101">
        <v>221</v>
      </c>
      <c r="B66" s="101" t="s">
        <v>286</v>
      </c>
      <c r="C66" s="101">
        <v>22245</v>
      </c>
      <c r="D66" s="101" t="s">
        <v>22</v>
      </c>
      <c r="E66" s="101">
        <v>1195</v>
      </c>
      <c r="F66" s="101" t="s">
        <v>184</v>
      </c>
      <c r="H66" s="110">
        <v>23391</v>
      </c>
      <c r="K66" s="110">
        <v>23391</v>
      </c>
    </row>
    <row r="67" spans="1:11" x14ac:dyDescent="0.25">
      <c r="A67" s="101">
        <v>221</v>
      </c>
      <c r="B67" s="101" t="s">
        <v>286</v>
      </c>
      <c r="C67" s="101">
        <v>22246</v>
      </c>
      <c r="D67" s="101" t="s">
        <v>249</v>
      </c>
      <c r="E67" s="101">
        <v>1195</v>
      </c>
      <c r="F67" s="101" t="s">
        <v>184</v>
      </c>
      <c r="H67" s="110">
        <v>11046</v>
      </c>
      <c r="K67" s="110">
        <v>11046</v>
      </c>
    </row>
    <row r="68" spans="1:11" x14ac:dyDescent="0.25">
      <c r="A68" s="101">
        <v>221</v>
      </c>
      <c r="B68" s="101" t="s">
        <v>286</v>
      </c>
      <c r="C68" s="101">
        <v>22247</v>
      </c>
      <c r="D68" s="101" t="s">
        <v>16</v>
      </c>
      <c r="E68" s="101">
        <v>1195</v>
      </c>
      <c r="F68" s="101" t="s">
        <v>184</v>
      </c>
      <c r="H68" s="110">
        <v>22142</v>
      </c>
      <c r="K68" s="110">
        <v>22142</v>
      </c>
    </row>
    <row r="69" spans="1:11" x14ac:dyDescent="0.25">
      <c r="A69" s="101">
        <v>221</v>
      </c>
      <c r="B69" s="101" t="s">
        <v>286</v>
      </c>
      <c r="C69" s="101">
        <v>22270</v>
      </c>
      <c r="D69" s="101" t="s">
        <v>17</v>
      </c>
      <c r="E69" s="101">
        <v>1195</v>
      </c>
      <c r="F69" s="101" t="s">
        <v>184</v>
      </c>
      <c r="H69" s="110">
        <v>9765</v>
      </c>
      <c r="K69" s="110">
        <v>9765</v>
      </c>
    </row>
    <row r="70" spans="1:11" x14ac:dyDescent="0.25">
      <c r="A70" s="101">
        <v>221</v>
      </c>
      <c r="B70" s="101" t="s">
        <v>286</v>
      </c>
      <c r="C70" s="101">
        <v>22271</v>
      </c>
      <c r="D70" s="101" t="s">
        <v>20</v>
      </c>
      <c r="E70" s="101">
        <v>1195</v>
      </c>
      <c r="F70" s="101" t="s">
        <v>184</v>
      </c>
      <c r="H70" s="109">
        <v>400</v>
      </c>
      <c r="K70" s="109">
        <v>400</v>
      </c>
    </row>
    <row r="71" spans="1:11" x14ac:dyDescent="0.25">
      <c r="A71" s="101">
        <v>221</v>
      </c>
      <c r="B71" s="101" t="s">
        <v>286</v>
      </c>
      <c r="C71" s="101">
        <v>22277</v>
      </c>
      <c r="D71" s="101" t="s">
        <v>254</v>
      </c>
      <c r="E71" s="101">
        <v>1195</v>
      </c>
      <c r="F71" s="101" t="s">
        <v>184</v>
      </c>
      <c r="H71" s="110">
        <v>35294</v>
      </c>
      <c r="K71" s="110">
        <v>35294</v>
      </c>
    </row>
    <row r="72" spans="1:11" x14ac:dyDescent="0.25">
      <c r="A72" s="101">
        <v>221</v>
      </c>
      <c r="B72" s="101" t="s">
        <v>286</v>
      </c>
      <c r="C72" s="101">
        <v>44200</v>
      </c>
      <c r="D72" s="101" t="s">
        <v>287</v>
      </c>
      <c r="E72" s="101">
        <v>1195</v>
      </c>
      <c r="F72" s="101" t="s">
        <v>184</v>
      </c>
      <c r="H72" s="110">
        <v>54138</v>
      </c>
      <c r="K72" s="110">
        <v>54138</v>
      </c>
    </row>
    <row r="73" spans="1:11" x14ac:dyDescent="0.25">
      <c r="A73" s="101">
        <v>221</v>
      </c>
      <c r="B73" s="101" t="s">
        <v>286</v>
      </c>
      <c r="C73" s="101">
        <v>22245</v>
      </c>
      <c r="D73" s="101" t="s">
        <v>22</v>
      </c>
      <c r="E73" s="101">
        <v>1200</v>
      </c>
      <c r="F73" s="101" t="s">
        <v>186</v>
      </c>
      <c r="H73" s="109">
        <v>820</v>
      </c>
      <c r="K73" s="109">
        <v>820</v>
      </c>
    </row>
    <row r="74" spans="1:11" x14ac:dyDescent="0.25">
      <c r="A74" s="101">
        <v>221</v>
      </c>
      <c r="B74" s="101" t="s">
        <v>286</v>
      </c>
      <c r="C74" s="101">
        <v>22246</v>
      </c>
      <c r="D74" s="101" t="s">
        <v>249</v>
      </c>
      <c r="E74" s="101">
        <v>1200</v>
      </c>
      <c r="F74" s="101" t="s">
        <v>186</v>
      </c>
      <c r="H74" s="109">
        <v>820</v>
      </c>
      <c r="K74" s="109">
        <v>820</v>
      </c>
    </row>
    <row r="75" spans="1:11" x14ac:dyDescent="0.25">
      <c r="A75" s="101">
        <v>221</v>
      </c>
      <c r="B75" s="101" t="s">
        <v>286</v>
      </c>
      <c r="C75" s="101">
        <v>22247</v>
      </c>
      <c r="D75" s="101" t="s">
        <v>16</v>
      </c>
      <c r="E75" s="101">
        <v>1200</v>
      </c>
      <c r="F75" s="101" t="s">
        <v>186</v>
      </c>
      <c r="H75" s="110">
        <v>8468</v>
      </c>
      <c r="K75" s="110">
        <v>8468</v>
      </c>
    </row>
    <row r="76" spans="1:11" x14ac:dyDescent="0.25">
      <c r="A76" s="101">
        <v>221</v>
      </c>
      <c r="B76" s="101" t="s">
        <v>286</v>
      </c>
      <c r="C76" s="101">
        <v>22271</v>
      </c>
      <c r="D76" s="101" t="s">
        <v>20</v>
      </c>
      <c r="E76" s="101">
        <v>1200</v>
      </c>
      <c r="F76" s="101" t="s">
        <v>186</v>
      </c>
      <c r="H76" s="109">
        <v>371</v>
      </c>
      <c r="K76" s="109">
        <v>371</v>
      </c>
    </row>
    <row r="77" spans="1:11" x14ac:dyDescent="0.25">
      <c r="A77" s="101">
        <v>221</v>
      </c>
      <c r="B77" s="101" t="s">
        <v>286</v>
      </c>
      <c r="C77" s="101">
        <v>44101</v>
      </c>
      <c r="D77" s="101" t="s">
        <v>310</v>
      </c>
      <c r="E77" s="101">
        <v>1200</v>
      </c>
      <c r="F77" s="101" t="s">
        <v>186</v>
      </c>
      <c r="H77" s="110">
        <v>55396</v>
      </c>
      <c r="K77" s="110">
        <v>55396</v>
      </c>
    </row>
    <row r="78" spans="1:11" x14ac:dyDescent="0.25">
      <c r="A78" s="101">
        <v>221</v>
      </c>
      <c r="B78" s="101" t="s">
        <v>286</v>
      </c>
      <c r="C78" s="101">
        <v>44102</v>
      </c>
      <c r="D78" s="101" t="s">
        <v>290</v>
      </c>
      <c r="E78" s="101">
        <v>1200</v>
      </c>
      <c r="F78" s="101" t="s">
        <v>186</v>
      </c>
      <c r="H78" s="109">
        <v>820</v>
      </c>
      <c r="K78" s="109">
        <v>820</v>
      </c>
    </row>
    <row r="79" spans="1:11" x14ac:dyDescent="0.25">
      <c r="A79" s="101">
        <v>221</v>
      </c>
      <c r="B79" s="101" t="s">
        <v>286</v>
      </c>
      <c r="C79" s="101">
        <v>44103</v>
      </c>
      <c r="D79" s="101" t="s">
        <v>292</v>
      </c>
      <c r="E79" s="101">
        <v>1200</v>
      </c>
      <c r="F79" s="101" t="s">
        <v>186</v>
      </c>
      <c r="H79" s="110">
        <v>2092</v>
      </c>
      <c r="K79" s="110">
        <v>2092</v>
      </c>
    </row>
    <row r="80" spans="1:11" x14ac:dyDescent="0.25">
      <c r="A80" s="101">
        <v>221</v>
      </c>
      <c r="B80" s="101" t="s">
        <v>286</v>
      </c>
      <c r="C80" s="101">
        <v>44104</v>
      </c>
      <c r="D80" s="101" t="s">
        <v>294</v>
      </c>
      <c r="E80" s="101">
        <v>1200</v>
      </c>
      <c r="F80" s="101" t="s">
        <v>186</v>
      </c>
      <c r="H80" s="109">
        <v>737</v>
      </c>
      <c r="K80" s="109">
        <v>737</v>
      </c>
    </row>
    <row r="81" spans="1:11" x14ac:dyDescent="0.25">
      <c r="A81" s="101">
        <v>221</v>
      </c>
      <c r="B81" s="101" t="s">
        <v>286</v>
      </c>
      <c r="C81" s="101">
        <v>44105</v>
      </c>
      <c r="D81" s="101" t="s">
        <v>311</v>
      </c>
      <c r="E81" s="101">
        <v>1200</v>
      </c>
      <c r="F81" s="101" t="s">
        <v>186</v>
      </c>
      <c r="H81" s="110">
        <v>3351</v>
      </c>
      <c r="K81" s="110">
        <v>3351</v>
      </c>
    </row>
    <row r="82" spans="1:11" x14ac:dyDescent="0.25">
      <c r="A82" s="101">
        <v>221</v>
      </c>
      <c r="B82" s="101" t="s">
        <v>286</v>
      </c>
      <c r="C82" s="101">
        <v>44201</v>
      </c>
      <c r="D82" s="101" t="s">
        <v>323</v>
      </c>
      <c r="E82" s="101">
        <v>1200</v>
      </c>
      <c r="F82" s="101" t="s">
        <v>186</v>
      </c>
      <c r="H82" s="110">
        <v>15371</v>
      </c>
      <c r="K82" s="110">
        <v>15371</v>
      </c>
    </row>
    <row r="83" spans="1:11" x14ac:dyDescent="0.25">
      <c r="A83" s="101">
        <v>221</v>
      </c>
      <c r="B83" s="101" t="s">
        <v>286</v>
      </c>
      <c r="C83" s="101">
        <v>22247</v>
      </c>
      <c r="D83" s="101" t="s">
        <v>16</v>
      </c>
      <c r="E83" s="101">
        <v>1220</v>
      </c>
      <c r="F83" s="101" t="s">
        <v>239</v>
      </c>
      <c r="H83" s="110">
        <v>3480</v>
      </c>
      <c r="K83" s="110">
        <v>3480</v>
      </c>
    </row>
    <row r="84" spans="1:11" x14ac:dyDescent="0.25">
      <c r="A84" s="101">
        <v>221</v>
      </c>
      <c r="B84" s="101" t="s">
        <v>286</v>
      </c>
      <c r="C84" s="101">
        <v>22241</v>
      </c>
      <c r="D84" s="101" t="s">
        <v>21</v>
      </c>
      <c r="E84" s="101">
        <v>1230</v>
      </c>
      <c r="F84" s="101" t="s">
        <v>218</v>
      </c>
      <c r="H84" s="110">
        <v>4407</v>
      </c>
      <c r="K84" s="110">
        <v>4407</v>
      </c>
    </row>
    <row r="85" spans="1:11" x14ac:dyDescent="0.25">
      <c r="A85" s="101">
        <v>221</v>
      </c>
      <c r="B85" s="101" t="s">
        <v>286</v>
      </c>
      <c r="C85" s="101">
        <v>44000</v>
      </c>
      <c r="D85" s="101" t="s">
        <v>318</v>
      </c>
      <c r="E85" s="101">
        <v>1230</v>
      </c>
      <c r="F85" s="101" t="s">
        <v>218</v>
      </c>
      <c r="H85" s="109">
        <v>800</v>
      </c>
      <c r="K85" s="109">
        <v>800</v>
      </c>
    </row>
    <row r="86" spans="1:11" x14ac:dyDescent="0.25">
      <c r="A86" s="101">
        <v>221</v>
      </c>
      <c r="B86" s="101" t="s">
        <v>286</v>
      </c>
      <c r="C86" s="101">
        <v>44201</v>
      </c>
      <c r="D86" s="101" t="s">
        <v>323</v>
      </c>
      <c r="E86" s="101">
        <v>1230</v>
      </c>
      <c r="F86" s="101" t="s">
        <v>218</v>
      </c>
      <c r="H86" s="110">
        <v>27955</v>
      </c>
      <c r="K86" s="110">
        <v>27955</v>
      </c>
    </row>
    <row r="87" spans="1:11" x14ac:dyDescent="0.25">
      <c r="A87" s="101">
        <v>221</v>
      </c>
      <c r="B87" s="101" t="s">
        <v>286</v>
      </c>
      <c r="C87" s="101">
        <v>44202</v>
      </c>
      <c r="D87" s="101" t="s">
        <v>214</v>
      </c>
      <c r="E87" s="101">
        <v>1230</v>
      </c>
      <c r="F87" s="101" t="s">
        <v>218</v>
      </c>
      <c r="H87" s="110">
        <v>28287</v>
      </c>
      <c r="K87" s="110">
        <v>28287</v>
      </c>
    </row>
    <row r="88" spans="1:11" x14ac:dyDescent="0.25">
      <c r="A88" s="101">
        <v>221</v>
      </c>
      <c r="B88" s="101" t="s">
        <v>286</v>
      </c>
      <c r="C88" s="101">
        <v>44203</v>
      </c>
      <c r="D88" s="101" t="s">
        <v>324</v>
      </c>
      <c r="E88" s="101">
        <v>1230</v>
      </c>
      <c r="F88" s="101" t="s">
        <v>218</v>
      </c>
      <c r="H88" s="110">
        <v>178778</v>
      </c>
      <c r="K88" s="110">
        <v>178778</v>
      </c>
    </row>
    <row r="89" spans="1:11" x14ac:dyDescent="0.25">
      <c r="A89" s="101">
        <v>221</v>
      </c>
      <c r="B89" s="101" t="s">
        <v>286</v>
      </c>
      <c r="C89" s="101">
        <v>44204</v>
      </c>
      <c r="D89" s="101" t="s">
        <v>312</v>
      </c>
      <c r="E89" s="101">
        <v>1230</v>
      </c>
      <c r="F89" s="101" t="s">
        <v>218</v>
      </c>
      <c r="H89" s="110">
        <v>103687</v>
      </c>
      <c r="K89" s="110">
        <v>103687</v>
      </c>
    </row>
    <row r="90" spans="1:11" x14ac:dyDescent="0.25">
      <c r="A90" s="101">
        <v>221</v>
      </c>
      <c r="B90" s="101" t="s">
        <v>286</v>
      </c>
      <c r="C90" s="101">
        <v>44205</v>
      </c>
      <c r="D90" s="101" t="s">
        <v>313</v>
      </c>
      <c r="E90" s="101">
        <v>1230</v>
      </c>
      <c r="F90" s="101" t="s">
        <v>218</v>
      </c>
      <c r="H90" s="110">
        <v>163373</v>
      </c>
      <c r="K90" s="110">
        <v>163373</v>
      </c>
    </row>
    <row r="91" spans="1:11" x14ac:dyDescent="0.25">
      <c r="A91" s="101">
        <v>221</v>
      </c>
      <c r="B91" s="101" t="s">
        <v>286</v>
      </c>
      <c r="C91" s="101">
        <v>45003</v>
      </c>
      <c r="D91" s="101" t="s">
        <v>325</v>
      </c>
      <c r="E91" s="101">
        <v>1230</v>
      </c>
      <c r="F91" s="101" t="s">
        <v>218</v>
      </c>
      <c r="H91" s="110">
        <v>1623</v>
      </c>
      <c r="K91" s="122">
        <f>H91</f>
        <v>1623</v>
      </c>
    </row>
    <row r="92" spans="1:11" x14ac:dyDescent="0.25">
      <c r="A92" s="101">
        <v>221</v>
      </c>
      <c r="B92" s="101" t="s">
        <v>286</v>
      </c>
      <c r="C92" s="101">
        <v>22241</v>
      </c>
      <c r="D92" s="101" t="s">
        <v>21</v>
      </c>
      <c r="E92" s="101">
        <v>1240</v>
      </c>
      <c r="F92" s="101" t="s">
        <v>246</v>
      </c>
      <c r="H92" s="110">
        <v>17256</v>
      </c>
      <c r="K92" s="110">
        <v>17256</v>
      </c>
    </row>
    <row r="93" spans="1:11" x14ac:dyDescent="0.25">
      <c r="A93" s="101">
        <v>221</v>
      </c>
      <c r="B93" s="101" t="s">
        <v>286</v>
      </c>
      <c r="C93" s="101">
        <v>22247</v>
      </c>
      <c r="D93" s="101" t="s">
        <v>16</v>
      </c>
      <c r="E93" s="101">
        <v>1240</v>
      </c>
      <c r="F93" s="101" t="s">
        <v>246</v>
      </c>
      <c r="H93" s="110">
        <v>2868</v>
      </c>
      <c r="K93" s="110">
        <v>2868</v>
      </c>
    </row>
    <row r="94" spans="1:11" x14ac:dyDescent="0.25">
      <c r="A94" s="101">
        <v>221</v>
      </c>
      <c r="B94" s="101" t="s">
        <v>286</v>
      </c>
      <c r="C94" s="101">
        <v>44102</v>
      </c>
      <c r="D94" s="101" t="s">
        <v>290</v>
      </c>
      <c r="E94" s="101">
        <v>1240</v>
      </c>
      <c r="F94" s="101" t="s">
        <v>246</v>
      </c>
      <c r="H94" s="110">
        <v>6236</v>
      </c>
      <c r="K94" s="110">
        <v>6236</v>
      </c>
    </row>
    <row r="95" spans="1:11" x14ac:dyDescent="0.25">
      <c r="A95" s="101">
        <v>221</v>
      </c>
      <c r="B95" s="101" t="s">
        <v>286</v>
      </c>
      <c r="C95" s="101">
        <v>44103</v>
      </c>
      <c r="D95" s="101" t="s">
        <v>292</v>
      </c>
      <c r="E95" s="101">
        <v>1240</v>
      </c>
      <c r="F95" s="101" t="s">
        <v>246</v>
      </c>
      <c r="H95" s="110">
        <v>4287</v>
      </c>
      <c r="K95" s="110">
        <v>4287</v>
      </c>
    </row>
    <row r="96" spans="1:11" x14ac:dyDescent="0.25">
      <c r="A96" s="101">
        <v>221</v>
      </c>
      <c r="B96" s="101" t="s">
        <v>286</v>
      </c>
      <c r="C96" s="101">
        <v>44105</v>
      </c>
      <c r="D96" s="101" t="s">
        <v>311</v>
      </c>
      <c r="E96" s="101">
        <v>1240</v>
      </c>
      <c r="F96" s="101" t="s">
        <v>246</v>
      </c>
      <c r="H96" s="110">
        <v>1594</v>
      </c>
      <c r="K96" s="110">
        <v>1594</v>
      </c>
    </row>
    <row r="97" spans="1:11" x14ac:dyDescent="0.25">
      <c r="A97" s="101">
        <v>221</v>
      </c>
      <c r="B97" s="101" t="s">
        <v>286</v>
      </c>
      <c r="C97" s="101">
        <v>22247</v>
      </c>
      <c r="D97" s="101" t="s">
        <v>16</v>
      </c>
      <c r="E97" s="101">
        <v>1240</v>
      </c>
      <c r="F97" s="101" t="s">
        <v>246</v>
      </c>
      <c r="H97" s="110">
        <v>2603</v>
      </c>
      <c r="K97" s="110">
        <v>2603</v>
      </c>
    </row>
    <row r="98" spans="1:11" x14ac:dyDescent="0.25">
      <c r="A98" s="101">
        <v>221</v>
      </c>
      <c r="B98" s="101" t="s">
        <v>286</v>
      </c>
      <c r="C98" s="101">
        <v>44201</v>
      </c>
      <c r="D98" s="101" t="s">
        <v>323</v>
      </c>
      <c r="E98" s="101">
        <v>1240</v>
      </c>
      <c r="F98" s="101" t="s">
        <v>246</v>
      </c>
      <c r="H98" s="110">
        <v>12545</v>
      </c>
      <c r="K98" s="110">
        <v>12545</v>
      </c>
    </row>
    <row r="99" spans="1:11" x14ac:dyDescent="0.25">
      <c r="A99" s="101">
        <v>221</v>
      </c>
      <c r="B99" s="101" t="s">
        <v>286</v>
      </c>
      <c r="C99" s="101">
        <v>44202</v>
      </c>
      <c r="D99" s="101" t="s">
        <v>214</v>
      </c>
      <c r="E99" s="101">
        <v>1240</v>
      </c>
      <c r="F99" s="101" t="s">
        <v>246</v>
      </c>
      <c r="H99" s="110">
        <v>8272</v>
      </c>
      <c r="K99" s="110">
        <v>8272</v>
      </c>
    </row>
    <row r="100" spans="1:11" x14ac:dyDescent="0.25">
      <c r="A100" s="101">
        <v>221</v>
      </c>
      <c r="B100" s="101" t="s">
        <v>286</v>
      </c>
      <c r="C100" s="101">
        <v>44203</v>
      </c>
      <c r="D100" s="101" t="s">
        <v>324</v>
      </c>
      <c r="E100" s="101">
        <v>1240</v>
      </c>
      <c r="F100" s="101" t="s">
        <v>246</v>
      </c>
      <c r="H100" s="110">
        <v>22438</v>
      </c>
      <c r="K100" s="110">
        <v>22438</v>
      </c>
    </row>
    <row r="101" spans="1:11" x14ac:dyDescent="0.25">
      <c r="A101" s="101">
        <v>221</v>
      </c>
      <c r="B101" s="101" t="s">
        <v>286</v>
      </c>
      <c r="C101" s="101">
        <v>44204</v>
      </c>
      <c r="D101" s="101" t="s">
        <v>312</v>
      </c>
      <c r="E101" s="101">
        <v>1240</v>
      </c>
      <c r="F101" s="101" t="s">
        <v>246</v>
      </c>
      <c r="H101" s="110">
        <v>3245</v>
      </c>
      <c r="K101" s="110">
        <v>3245</v>
      </c>
    </row>
    <row r="102" spans="1:11" x14ac:dyDescent="0.25">
      <c r="A102" s="101">
        <v>221</v>
      </c>
      <c r="B102" s="101" t="s">
        <v>286</v>
      </c>
      <c r="C102" s="101">
        <v>44205</v>
      </c>
      <c r="D102" s="101" t="s">
        <v>313</v>
      </c>
      <c r="E102" s="101">
        <v>1240</v>
      </c>
      <c r="F102" s="101" t="s">
        <v>246</v>
      </c>
      <c r="H102" s="110">
        <v>10872</v>
      </c>
      <c r="K102" s="110">
        <v>10872</v>
      </c>
    </row>
    <row r="103" spans="1:11" x14ac:dyDescent="0.25">
      <c r="A103" s="101">
        <v>221</v>
      </c>
      <c r="B103" s="101" t="s">
        <v>286</v>
      </c>
      <c r="C103" s="101">
        <v>45003</v>
      </c>
      <c r="D103" s="101" t="s">
        <v>325</v>
      </c>
      <c r="E103" s="101">
        <v>1240</v>
      </c>
      <c r="F103" s="101" t="s">
        <v>246</v>
      </c>
      <c r="H103" s="110">
        <v>27696</v>
      </c>
      <c r="K103" s="122">
        <f>H103</f>
        <v>27696</v>
      </c>
    </row>
    <row r="104" spans="1:11" x14ac:dyDescent="0.25">
      <c r="A104" s="101">
        <v>221</v>
      </c>
      <c r="B104" s="101" t="s">
        <v>286</v>
      </c>
      <c r="C104" s="101">
        <v>22247</v>
      </c>
      <c r="D104" s="101" t="s">
        <v>16</v>
      </c>
      <c r="E104" s="101">
        <v>1250</v>
      </c>
      <c r="F104" s="101" t="s">
        <v>215</v>
      </c>
      <c r="H104" s="109">
        <v>198</v>
      </c>
      <c r="K104" s="109">
        <v>198</v>
      </c>
    </row>
    <row r="105" spans="1:11" x14ac:dyDescent="0.25">
      <c r="A105" s="101">
        <v>221</v>
      </c>
      <c r="B105" s="101" t="s">
        <v>286</v>
      </c>
      <c r="C105" s="101">
        <v>44201</v>
      </c>
      <c r="D105" s="101" t="s">
        <v>323</v>
      </c>
      <c r="E105" s="101">
        <v>1250</v>
      </c>
      <c r="F105" s="101" t="s">
        <v>215</v>
      </c>
      <c r="H105" s="110">
        <v>96206</v>
      </c>
      <c r="K105" s="110">
        <v>96206</v>
      </c>
    </row>
    <row r="106" spans="1:11" x14ac:dyDescent="0.25">
      <c r="A106" s="101">
        <v>221</v>
      </c>
      <c r="B106" s="101" t="s">
        <v>286</v>
      </c>
      <c r="C106" s="101">
        <v>44202</v>
      </c>
      <c r="D106" s="101" t="s">
        <v>214</v>
      </c>
      <c r="E106" s="101">
        <v>1250</v>
      </c>
      <c r="F106" s="101" t="s">
        <v>215</v>
      </c>
      <c r="H106" s="110">
        <v>38221</v>
      </c>
      <c r="K106" s="110">
        <v>38221</v>
      </c>
    </row>
    <row r="107" spans="1:11" x14ac:dyDescent="0.25">
      <c r="A107" s="101">
        <v>221</v>
      </c>
      <c r="B107" s="101" t="s">
        <v>286</v>
      </c>
      <c r="C107" s="101">
        <v>44203</v>
      </c>
      <c r="D107" s="101" t="s">
        <v>324</v>
      </c>
      <c r="E107" s="101">
        <v>1250</v>
      </c>
      <c r="F107" s="101" t="s">
        <v>215</v>
      </c>
      <c r="H107" s="110">
        <v>22715</v>
      </c>
      <c r="K107" s="110">
        <v>22715</v>
      </c>
    </row>
    <row r="108" spans="1:11" x14ac:dyDescent="0.25">
      <c r="A108" s="101">
        <v>221</v>
      </c>
      <c r="B108" s="101" t="s">
        <v>286</v>
      </c>
      <c r="C108" s="101">
        <v>44204</v>
      </c>
      <c r="D108" s="101" t="s">
        <v>312</v>
      </c>
      <c r="E108" s="101">
        <v>1250</v>
      </c>
      <c r="F108" s="101" t="s">
        <v>215</v>
      </c>
      <c r="H108" s="110">
        <v>15028</v>
      </c>
      <c r="K108" s="110">
        <v>15028</v>
      </c>
    </row>
    <row r="109" spans="1:11" x14ac:dyDescent="0.25">
      <c r="A109" s="101">
        <v>221</v>
      </c>
      <c r="B109" s="101" t="s">
        <v>286</v>
      </c>
      <c r="C109" s="101">
        <v>44205</v>
      </c>
      <c r="D109" s="101" t="s">
        <v>313</v>
      </c>
      <c r="E109" s="101">
        <v>1250</v>
      </c>
      <c r="F109" s="101" t="s">
        <v>215</v>
      </c>
      <c r="H109" s="110">
        <v>105373</v>
      </c>
      <c r="K109" s="110">
        <v>105373</v>
      </c>
    </row>
    <row r="110" spans="1:11" x14ac:dyDescent="0.25">
      <c r="A110" s="101">
        <v>221</v>
      </c>
      <c r="B110" s="101" t="s">
        <v>286</v>
      </c>
      <c r="C110" s="101">
        <v>45003</v>
      </c>
      <c r="D110" s="101" t="s">
        <v>325</v>
      </c>
      <c r="E110" s="101">
        <v>1250</v>
      </c>
      <c r="F110" s="101" t="s">
        <v>215</v>
      </c>
      <c r="H110" s="110">
        <v>27213</v>
      </c>
      <c r="K110" s="122">
        <f>H110</f>
        <v>27213</v>
      </c>
    </row>
    <row r="111" spans="1:11" x14ac:dyDescent="0.25">
      <c r="A111" s="101">
        <v>221</v>
      </c>
      <c r="B111" s="101" t="s">
        <v>286</v>
      </c>
      <c r="C111" s="101">
        <v>45004</v>
      </c>
      <c r="D111" s="101" t="s">
        <v>314</v>
      </c>
      <c r="E111" s="101">
        <v>1250</v>
      </c>
      <c r="F111" s="101" t="s">
        <v>215</v>
      </c>
      <c r="H111" s="110">
        <v>1975</v>
      </c>
      <c r="K111" s="122">
        <f>H111</f>
        <v>1975</v>
      </c>
    </row>
    <row r="112" spans="1:11" x14ac:dyDescent="0.25">
      <c r="A112" s="101">
        <v>221</v>
      </c>
      <c r="B112" s="101" t="s">
        <v>286</v>
      </c>
      <c r="C112" s="101">
        <v>22240</v>
      </c>
      <c r="D112" s="101" t="s">
        <v>14</v>
      </c>
      <c r="E112" s="101">
        <v>1370</v>
      </c>
      <c r="F112" s="101" t="s">
        <v>158</v>
      </c>
      <c r="H112" s="110">
        <v>32037</v>
      </c>
      <c r="K112" s="110">
        <v>32037</v>
      </c>
    </row>
    <row r="113" spans="1:11" x14ac:dyDescent="0.25">
      <c r="A113" s="101">
        <v>221</v>
      </c>
      <c r="B113" s="101" t="s">
        <v>286</v>
      </c>
      <c r="C113" s="101">
        <v>22241</v>
      </c>
      <c r="D113" s="101" t="s">
        <v>21</v>
      </c>
      <c r="E113" s="101">
        <v>1370</v>
      </c>
      <c r="F113" s="101" t="s">
        <v>158</v>
      </c>
      <c r="H113" s="110">
        <v>35700</v>
      </c>
      <c r="K113" s="110">
        <v>35700</v>
      </c>
    </row>
    <row r="114" spans="1:11" x14ac:dyDescent="0.25">
      <c r="A114" s="101">
        <v>221</v>
      </c>
      <c r="B114" s="101" t="s">
        <v>286</v>
      </c>
      <c r="C114" s="101">
        <v>22242</v>
      </c>
      <c r="D114" s="101" t="s">
        <v>19</v>
      </c>
      <c r="E114" s="101">
        <v>1370</v>
      </c>
      <c r="F114" s="101" t="s">
        <v>158</v>
      </c>
      <c r="H114" s="110">
        <v>13517</v>
      </c>
      <c r="K114" s="110">
        <v>13517</v>
      </c>
    </row>
    <row r="115" spans="1:11" x14ac:dyDescent="0.25">
      <c r="A115" s="101">
        <v>221</v>
      </c>
      <c r="B115" s="101" t="s">
        <v>286</v>
      </c>
      <c r="C115" s="101">
        <v>22245</v>
      </c>
      <c r="D115" s="101" t="s">
        <v>22</v>
      </c>
      <c r="E115" s="101">
        <v>1370</v>
      </c>
      <c r="F115" s="101" t="s">
        <v>158</v>
      </c>
      <c r="H115" s="110">
        <v>14946</v>
      </c>
      <c r="K115" s="110">
        <v>14946</v>
      </c>
    </row>
    <row r="116" spans="1:11" x14ac:dyDescent="0.25">
      <c r="A116" s="101">
        <v>221</v>
      </c>
      <c r="B116" s="101" t="s">
        <v>286</v>
      </c>
      <c r="C116" s="101">
        <v>22246</v>
      </c>
      <c r="D116" s="101" t="s">
        <v>249</v>
      </c>
      <c r="E116" s="101">
        <v>1370</v>
      </c>
      <c r="F116" s="101" t="s">
        <v>158</v>
      </c>
      <c r="H116" s="110">
        <v>25440</v>
      </c>
      <c r="K116" s="110">
        <v>25440</v>
      </c>
    </row>
    <row r="117" spans="1:11" x14ac:dyDescent="0.25">
      <c r="A117" s="101">
        <v>221</v>
      </c>
      <c r="B117" s="101" t="s">
        <v>286</v>
      </c>
      <c r="C117" s="101">
        <v>22247</v>
      </c>
      <c r="D117" s="101" t="s">
        <v>16</v>
      </c>
      <c r="E117" s="101">
        <v>1370</v>
      </c>
      <c r="F117" s="101" t="s">
        <v>158</v>
      </c>
      <c r="H117" s="110">
        <v>31407</v>
      </c>
      <c r="K117" s="110">
        <v>31407</v>
      </c>
    </row>
    <row r="118" spans="1:11" x14ac:dyDescent="0.25">
      <c r="A118" s="101">
        <v>221</v>
      </c>
      <c r="B118" s="101" t="s">
        <v>286</v>
      </c>
      <c r="C118" s="101">
        <v>22270</v>
      </c>
      <c r="D118" s="101" t="s">
        <v>17</v>
      </c>
      <c r="E118" s="101">
        <v>1370</v>
      </c>
      <c r="F118" s="101" t="s">
        <v>158</v>
      </c>
      <c r="H118" s="110">
        <v>3578</v>
      </c>
      <c r="K118" s="110">
        <v>3578</v>
      </c>
    </row>
    <row r="119" spans="1:11" x14ac:dyDescent="0.25">
      <c r="A119" s="101">
        <v>221</v>
      </c>
      <c r="B119" s="101" t="s">
        <v>286</v>
      </c>
      <c r="C119" s="101">
        <v>22271</v>
      </c>
      <c r="D119" s="101" t="s">
        <v>20</v>
      </c>
      <c r="E119" s="101">
        <v>1370</v>
      </c>
      <c r="F119" s="101" t="s">
        <v>158</v>
      </c>
      <c r="H119" s="110">
        <v>24891</v>
      </c>
      <c r="K119" s="110">
        <v>24891</v>
      </c>
    </row>
    <row r="120" spans="1:11" x14ac:dyDescent="0.25">
      <c r="A120" s="101">
        <v>221</v>
      </c>
      <c r="B120" s="101" t="s">
        <v>286</v>
      </c>
      <c r="C120" s="101">
        <v>22277</v>
      </c>
      <c r="D120" s="101" t="s">
        <v>254</v>
      </c>
      <c r="E120" s="101">
        <v>1370</v>
      </c>
      <c r="F120" s="101" t="s">
        <v>158</v>
      </c>
      <c r="H120" s="110">
        <v>42801</v>
      </c>
      <c r="K120" s="110">
        <v>42801</v>
      </c>
    </row>
    <row r="121" spans="1:11" x14ac:dyDescent="0.25">
      <c r="A121" s="101">
        <v>221</v>
      </c>
      <c r="B121" s="101" t="s">
        <v>286</v>
      </c>
      <c r="C121" s="101">
        <v>44205</v>
      </c>
      <c r="D121" s="101" t="s">
        <v>313</v>
      </c>
      <c r="E121" s="101">
        <v>1370</v>
      </c>
      <c r="F121" s="101" t="s">
        <v>158</v>
      </c>
      <c r="H121" s="109">
        <v>-38</v>
      </c>
      <c r="K121" s="109">
        <v>-38</v>
      </c>
    </row>
    <row r="122" spans="1:11" x14ac:dyDescent="0.25">
      <c r="A122" s="101">
        <v>221</v>
      </c>
      <c r="B122" s="101" t="s">
        <v>286</v>
      </c>
      <c r="C122" s="101">
        <v>22294</v>
      </c>
      <c r="D122" s="101" t="s">
        <v>259</v>
      </c>
      <c r="E122" s="101">
        <v>1429</v>
      </c>
      <c r="F122" s="101" t="s">
        <v>193</v>
      </c>
      <c r="H122" s="102">
        <v>1900</v>
      </c>
    </row>
    <row r="123" spans="1:11" x14ac:dyDescent="0.25">
      <c r="A123" s="101">
        <v>221</v>
      </c>
      <c r="B123" s="101" t="s">
        <v>286</v>
      </c>
      <c r="C123" s="101">
        <v>40000</v>
      </c>
      <c r="D123" s="101" t="s">
        <v>321</v>
      </c>
      <c r="E123" s="101">
        <v>1429</v>
      </c>
      <c r="F123" s="101" t="s">
        <v>193</v>
      </c>
      <c r="H123" s="102">
        <v>54000</v>
      </c>
    </row>
    <row r="124" spans="1:11" x14ac:dyDescent="0.25">
      <c r="A124" s="101">
        <v>221</v>
      </c>
      <c r="B124" s="101" t="s">
        <v>286</v>
      </c>
      <c r="C124" s="101">
        <v>44204</v>
      </c>
      <c r="D124" s="101" t="s">
        <v>312</v>
      </c>
      <c r="E124" s="101">
        <v>1429</v>
      </c>
      <c r="F124" s="101" t="s">
        <v>193</v>
      </c>
      <c r="H124" s="102">
        <v>1200</v>
      </c>
    </row>
    <row r="125" spans="1:11" x14ac:dyDescent="0.25">
      <c r="A125" s="101">
        <v>221</v>
      </c>
      <c r="B125" s="101" t="s">
        <v>286</v>
      </c>
      <c r="C125" s="101">
        <v>22240</v>
      </c>
      <c r="D125" s="101" t="s">
        <v>14</v>
      </c>
      <c r="E125" s="101">
        <v>1429</v>
      </c>
      <c r="F125" s="101" t="s">
        <v>193</v>
      </c>
      <c r="H125" s="102">
        <v>19811</v>
      </c>
    </row>
    <row r="126" spans="1:11" x14ac:dyDescent="0.25">
      <c r="A126" s="101">
        <v>221</v>
      </c>
      <c r="B126" s="101" t="s">
        <v>286</v>
      </c>
      <c r="C126" s="101">
        <v>22241</v>
      </c>
      <c r="D126" s="101" t="s">
        <v>21</v>
      </c>
      <c r="E126" s="101">
        <v>1429</v>
      </c>
      <c r="F126" s="101" t="s">
        <v>193</v>
      </c>
      <c r="H126" s="102">
        <v>19693</v>
      </c>
    </row>
    <row r="127" spans="1:11" x14ac:dyDescent="0.25">
      <c r="A127" s="101">
        <v>221</v>
      </c>
      <c r="B127" s="101" t="s">
        <v>286</v>
      </c>
      <c r="C127" s="101">
        <v>22242</v>
      </c>
      <c r="D127" s="101" t="s">
        <v>19</v>
      </c>
      <c r="E127" s="101">
        <v>1429</v>
      </c>
      <c r="F127" s="101" t="s">
        <v>193</v>
      </c>
      <c r="H127" s="102">
        <v>5802</v>
      </c>
    </row>
    <row r="128" spans="1:11" x14ac:dyDescent="0.25">
      <c r="A128" s="101">
        <v>221</v>
      </c>
      <c r="B128" s="101" t="s">
        <v>286</v>
      </c>
      <c r="C128" s="101">
        <v>22245</v>
      </c>
      <c r="D128" s="101" t="s">
        <v>22</v>
      </c>
      <c r="E128" s="101">
        <v>1429</v>
      </c>
      <c r="F128" s="101" t="s">
        <v>193</v>
      </c>
      <c r="H128" s="102">
        <v>9782</v>
      </c>
    </row>
    <row r="129" spans="1:8" x14ac:dyDescent="0.25">
      <c r="A129" s="101">
        <v>221</v>
      </c>
      <c r="B129" s="101" t="s">
        <v>286</v>
      </c>
      <c r="C129" s="101">
        <v>22246</v>
      </c>
      <c r="D129" s="101" t="s">
        <v>249</v>
      </c>
      <c r="E129" s="101">
        <v>1429</v>
      </c>
      <c r="F129" s="101" t="s">
        <v>193</v>
      </c>
      <c r="H129" s="102">
        <v>8950</v>
      </c>
    </row>
    <row r="130" spans="1:8" x14ac:dyDescent="0.25">
      <c r="A130" s="101">
        <v>221</v>
      </c>
      <c r="B130" s="101" t="s">
        <v>286</v>
      </c>
      <c r="C130" s="101">
        <v>22247</v>
      </c>
      <c r="D130" s="101" t="s">
        <v>16</v>
      </c>
      <c r="E130" s="101">
        <v>1429</v>
      </c>
      <c r="F130" s="101" t="s">
        <v>193</v>
      </c>
      <c r="H130" s="102">
        <v>17131</v>
      </c>
    </row>
    <row r="131" spans="1:8" x14ac:dyDescent="0.25">
      <c r="A131" s="101">
        <v>221</v>
      </c>
      <c r="B131" s="101" t="s">
        <v>286</v>
      </c>
      <c r="C131" s="101">
        <v>22270</v>
      </c>
      <c r="D131" s="101" t="s">
        <v>17</v>
      </c>
      <c r="E131" s="101">
        <v>1429</v>
      </c>
      <c r="F131" s="101" t="s">
        <v>193</v>
      </c>
      <c r="H131" s="102">
        <v>3336</v>
      </c>
    </row>
    <row r="132" spans="1:8" x14ac:dyDescent="0.25">
      <c r="A132" s="101">
        <v>221</v>
      </c>
      <c r="B132" s="101" t="s">
        <v>286</v>
      </c>
      <c r="C132" s="101">
        <v>22271</v>
      </c>
      <c r="D132" s="101" t="s">
        <v>20</v>
      </c>
      <c r="E132" s="101">
        <v>1429</v>
      </c>
      <c r="F132" s="101" t="s">
        <v>193</v>
      </c>
      <c r="H132" s="102">
        <v>8210</v>
      </c>
    </row>
    <row r="133" spans="1:8" x14ac:dyDescent="0.25">
      <c r="A133" s="101">
        <v>221</v>
      </c>
      <c r="B133" s="101" t="s">
        <v>286</v>
      </c>
      <c r="C133" s="101">
        <v>22277</v>
      </c>
      <c r="D133" s="101" t="s">
        <v>254</v>
      </c>
      <c r="E133" s="101">
        <v>1429</v>
      </c>
      <c r="F133" s="101" t="s">
        <v>193</v>
      </c>
      <c r="H133" s="102">
        <v>18763</v>
      </c>
    </row>
    <row r="134" spans="1:8" x14ac:dyDescent="0.25">
      <c r="A134" s="101">
        <v>221</v>
      </c>
      <c r="B134" s="101" t="s">
        <v>286</v>
      </c>
      <c r="C134" s="101">
        <v>44000</v>
      </c>
      <c r="D134" s="101" t="s">
        <v>318</v>
      </c>
      <c r="E134" s="101">
        <v>1429</v>
      </c>
      <c r="F134" s="101" t="s">
        <v>193</v>
      </c>
      <c r="H134" s="102">
        <v>343320</v>
      </c>
    </row>
    <row r="135" spans="1:8" x14ac:dyDescent="0.25">
      <c r="A135" s="101">
        <v>221</v>
      </c>
      <c r="B135" s="101" t="s">
        <v>286</v>
      </c>
      <c r="C135" s="101">
        <v>44101</v>
      </c>
      <c r="D135" s="101" t="s">
        <v>310</v>
      </c>
      <c r="E135" s="101">
        <v>1429</v>
      </c>
      <c r="F135" s="101" t="s">
        <v>193</v>
      </c>
      <c r="H135" s="102">
        <v>17911</v>
      </c>
    </row>
    <row r="136" spans="1:8" x14ac:dyDescent="0.25">
      <c r="A136" s="101">
        <v>221</v>
      </c>
      <c r="B136" s="101" t="s">
        <v>286</v>
      </c>
      <c r="C136" s="101">
        <v>44102</v>
      </c>
      <c r="D136" s="101" t="s">
        <v>290</v>
      </c>
      <c r="E136" s="101">
        <v>1429</v>
      </c>
      <c r="F136" s="101" t="s">
        <v>193</v>
      </c>
      <c r="H136" s="102">
        <v>11933</v>
      </c>
    </row>
    <row r="137" spans="1:8" x14ac:dyDescent="0.25">
      <c r="A137" s="101">
        <v>221</v>
      </c>
      <c r="B137" s="101" t="s">
        <v>286</v>
      </c>
      <c r="C137" s="101">
        <v>44103</v>
      </c>
      <c r="D137" s="101" t="s">
        <v>292</v>
      </c>
      <c r="E137" s="101">
        <v>1429</v>
      </c>
      <c r="F137" s="101" t="s">
        <v>193</v>
      </c>
      <c r="H137" s="102">
        <v>8501</v>
      </c>
    </row>
    <row r="138" spans="1:8" x14ac:dyDescent="0.25">
      <c r="A138" s="101">
        <v>221</v>
      </c>
      <c r="B138" s="101" t="s">
        <v>286</v>
      </c>
      <c r="C138" s="101">
        <v>44104</v>
      </c>
      <c r="D138" s="101" t="s">
        <v>294</v>
      </c>
      <c r="E138" s="101">
        <v>1429</v>
      </c>
      <c r="F138" s="101" t="s">
        <v>193</v>
      </c>
      <c r="H138" s="102">
        <v>8158</v>
      </c>
    </row>
    <row r="139" spans="1:8" x14ac:dyDescent="0.25">
      <c r="A139" s="101">
        <v>221</v>
      </c>
      <c r="B139" s="101" t="s">
        <v>286</v>
      </c>
      <c r="C139" s="101">
        <v>44105</v>
      </c>
      <c r="D139" s="101" t="s">
        <v>311</v>
      </c>
      <c r="E139" s="101">
        <v>1429</v>
      </c>
      <c r="F139" s="101" t="s">
        <v>193</v>
      </c>
      <c r="H139" s="102">
        <v>16495</v>
      </c>
    </row>
    <row r="140" spans="1:8" x14ac:dyDescent="0.25">
      <c r="A140" s="101">
        <v>221</v>
      </c>
      <c r="B140" s="101" t="s">
        <v>286</v>
      </c>
      <c r="C140" s="101">
        <v>44000</v>
      </c>
      <c r="D140" s="101" t="s">
        <v>318</v>
      </c>
      <c r="E140" s="101">
        <v>1429</v>
      </c>
      <c r="F140" s="101" t="s">
        <v>193</v>
      </c>
      <c r="H140" s="101">
        <v>200</v>
      </c>
    </row>
    <row r="141" spans="1:8" x14ac:dyDescent="0.25">
      <c r="A141" s="101">
        <v>221</v>
      </c>
      <c r="B141" s="101" t="s">
        <v>286</v>
      </c>
      <c r="C141" s="101">
        <v>44200</v>
      </c>
      <c r="D141" s="101" t="s">
        <v>287</v>
      </c>
      <c r="E141" s="101">
        <v>1429</v>
      </c>
      <c r="F141" s="101" t="s">
        <v>193</v>
      </c>
      <c r="H141" s="102">
        <v>7259</v>
      </c>
    </row>
    <row r="142" spans="1:8" x14ac:dyDescent="0.25">
      <c r="A142" s="101">
        <v>221</v>
      </c>
      <c r="B142" s="101" t="s">
        <v>286</v>
      </c>
      <c r="C142" s="101">
        <v>44201</v>
      </c>
      <c r="D142" s="101" t="s">
        <v>323</v>
      </c>
      <c r="E142" s="101">
        <v>1429</v>
      </c>
      <c r="F142" s="101" t="s">
        <v>193</v>
      </c>
      <c r="H142" s="102">
        <v>38019</v>
      </c>
    </row>
    <row r="143" spans="1:8" x14ac:dyDescent="0.25">
      <c r="A143" s="101">
        <v>221</v>
      </c>
      <c r="B143" s="101" t="s">
        <v>286</v>
      </c>
      <c r="C143" s="101">
        <v>44202</v>
      </c>
      <c r="D143" s="101" t="s">
        <v>214</v>
      </c>
      <c r="E143" s="101">
        <v>1429</v>
      </c>
      <c r="F143" s="101" t="s">
        <v>193</v>
      </c>
      <c r="H143" s="102">
        <v>18695</v>
      </c>
    </row>
    <row r="144" spans="1:8" x14ac:dyDescent="0.25">
      <c r="A144" s="101">
        <v>221</v>
      </c>
      <c r="B144" s="101" t="s">
        <v>286</v>
      </c>
      <c r="C144" s="101">
        <v>44203</v>
      </c>
      <c r="D144" s="101" t="s">
        <v>324</v>
      </c>
      <c r="E144" s="101">
        <v>1429</v>
      </c>
      <c r="F144" s="101" t="s">
        <v>193</v>
      </c>
      <c r="H144" s="102">
        <v>55983</v>
      </c>
    </row>
    <row r="145" spans="1:11" x14ac:dyDescent="0.25">
      <c r="A145" s="101">
        <v>221</v>
      </c>
      <c r="B145" s="101" t="s">
        <v>286</v>
      </c>
      <c r="C145" s="101">
        <v>44204</v>
      </c>
      <c r="D145" s="101" t="s">
        <v>312</v>
      </c>
      <c r="E145" s="101">
        <v>1429</v>
      </c>
      <c r="F145" s="101" t="s">
        <v>193</v>
      </c>
      <c r="H145" s="102">
        <v>34676</v>
      </c>
    </row>
    <row r="146" spans="1:11" x14ac:dyDescent="0.25">
      <c r="A146" s="101">
        <v>221</v>
      </c>
      <c r="B146" s="101" t="s">
        <v>286</v>
      </c>
      <c r="C146" s="101">
        <v>44205</v>
      </c>
      <c r="D146" s="101" t="s">
        <v>313</v>
      </c>
      <c r="E146" s="101">
        <v>1429</v>
      </c>
      <c r="F146" s="101" t="s">
        <v>193</v>
      </c>
      <c r="H146" s="102">
        <v>70859</v>
      </c>
    </row>
    <row r="147" spans="1:11" x14ac:dyDescent="0.25">
      <c r="A147" s="101">
        <v>221</v>
      </c>
      <c r="B147" s="101" t="s">
        <v>286</v>
      </c>
      <c r="C147" s="101">
        <v>45003</v>
      </c>
      <c r="D147" s="101" t="s">
        <v>325</v>
      </c>
      <c r="E147" s="101">
        <v>1429</v>
      </c>
      <c r="F147" s="101" t="s">
        <v>193</v>
      </c>
      <c r="H147" s="102">
        <v>14133</v>
      </c>
    </row>
    <row r="148" spans="1:11" x14ac:dyDescent="0.25">
      <c r="A148" s="101">
        <v>221</v>
      </c>
      <c r="B148" s="101" t="s">
        <v>286</v>
      </c>
      <c r="C148" s="101">
        <v>45004</v>
      </c>
      <c r="D148" s="101" t="s">
        <v>314</v>
      </c>
      <c r="E148" s="101">
        <v>1429</v>
      </c>
      <c r="F148" s="101" t="s">
        <v>193</v>
      </c>
      <c r="H148" s="101">
        <v>527</v>
      </c>
    </row>
    <row r="149" spans="1:11" x14ac:dyDescent="0.25">
      <c r="A149" s="101">
        <v>221</v>
      </c>
      <c r="B149" s="101" t="s">
        <v>286</v>
      </c>
      <c r="C149" s="101">
        <v>44000</v>
      </c>
      <c r="D149" s="101" t="s">
        <v>318</v>
      </c>
      <c r="E149" s="101">
        <v>1505</v>
      </c>
      <c r="F149" s="101" t="s">
        <v>252</v>
      </c>
      <c r="H149" s="109">
        <v>14</v>
      </c>
      <c r="K149" s="109">
        <v>14</v>
      </c>
    </row>
    <row r="150" spans="1:11" x14ac:dyDescent="0.25">
      <c r="A150" s="101">
        <v>221</v>
      </c>
      <c r="B150" s="101" t="s">
        <v>286</v>
      </c>
      <c r="C150" s="101">
        <v>44104</v>
      </c>
      <c r="D150" s="101" t="s">
        <v>294</v>
      </c>
      <c r="E150" s="101">
        <v>1505</v>
      </c>
      <c r="F150" s="101" t="s">
        <v>252</v>
      </c>
      <c r="H150" s="109">
        <v>79</v>
      </c>
      <c r="K150" s="109">
        <v>79</v>
      </c>
    </row>
    <row r="151" spans="1:11" x14ac:dyDescent="0.25">
      <c r="A151" s="101">
        <v>221</v>
      </c>
      <c r="B151" s="101" t="s">
        <v>286</v>
      </c>
      <c r="C151" s="101">
        <v>40000</v>
      </c>
      <c r="D151" s="101" t="s">
        <v>321</v>
      </c>
      <c r="E151" s="101">
        <v>1590</v>
      </c>
      <c r="F151" s="101" t="s">
        <v>326</v>
      </c>
      <c r="H151" s="102">
        <v>2744025</v>
      </c>
    </row>
    <row r="152" spans="1:11" x14ac:dyDescent="0.25">
      <c r="A152" s="101">
        <v>221</v>
      </c>
      <c r="B152" s="101" t="s">
        <v>286</v>
      </c>
      <c r="C152" s="101">
        <v>44102</v>
      </c>
      <c r="D152" s="101" t="s">
        <v>290</v>
      </c>
      <c r="E152" s="101">
        <v>1710</v>
      </c>
      <c r="F152" s="101" t="s">
        <v>154</v>
      </c>
      <c r="H152" s="110">
        <v>-18448</v>
      </c>
      <c r="K152" s="110">
        <v>-18448</v>
      </c>
    </row>
    <row r="153" spans="1:11" x14ac:dyDescent="0.25">
      <c r="A153" s="101">
        <v>221</v>
      </c>
      <c r="B153" s="101" t="s">
        <v>286</v>
      </c>
      <c r="C153" s="101">
        <v>44104</v>
      </c>
      <c r="D153" s="101" t="s">
        <v>294</v>
      </c>
      <c r="E153" s="101">
        <v>1710</v>
      </c>
      <c r="F153" s="101" t="s">
        <v>154</v>
      </c>
      <c r="H153" s="110">
        <v>-10838</v>
      </c>
      <c r="K153" s="110">
        <v>-10838</v>
      </c>
    </row>
    <row r="154" spans="1:11" x14ac:dyDescent="0.25">
      <c r="A154" s="101">
        <v>221</v>
      </c>
      <c r="B154" s="101" t="s">
        <v>286</v>
      </c>
      <c r="C154" s="101">
        <v>44200</v>
      </c>
      <c r="D154" s="101" t="s">
        <v>287</v>
      </c>
      <c r="E154" s="101">
        <v>1710</v>
      </c>
      <c r="F154" s="101" t="s">
        <v>154</v>
      </c>
      <c r="H154" s="110">
        <v>-210420</v>
      </c>
      <c r="K154" s="110">
        <v>-210420</v>
      </c>
    </row>
    <row r="155" spans="1:11" x14ac:dyDescent="0.25">
      <c r="A155" s="101">
        <v>221</v>
      </c>
      <c r="B155" s="101" t="s">
        <v>286</v>
      </c>
      <c r="C155" s="101">
        <v>44200</v>
      </c>
      <c r="D155" s="101" t="s">
        <v>287</v>
      </c>
      <c r="E155" s="101">
        <v>1711</v>
      </c>
      <c r="F155" s="101" t="s">
        <v>200</v>
      </c>
      <c r="H155" s="110">
        <v>-4186</v>
      </c>
      <c r="K155" s="110">
        <v>-4186</v>
      </c>
    </row>
    <row r="156" spans="1:11" x14ac:dyDescent="0.25">
      <c r="A156" s="101">
        <v>221</v>
      </c>
      <c r="B156" s="101" t="s">
        <v>286</v>
      </c>
      <c r="C156" s="101">
        <v>22294</v>
      </c>
      <c r="D156" s="101" t="s">
        <v>259</v>
      </c>
      <c r="E156" s="101">
        <v>1729</v>
      </c>
      <c r="F156" s="101" t="s">
        <v>202</v>
      </c>
      <c r="H156" s="102">
        <v>-1900</v>
      </c>
    </row>
    <row r="157" spans="1:11" x14ac:dyDescent="0.25">
      <c r="A157" s="101">
        <v>221</v>
      </c>
      <c r="B157" s="101" t="s">
        <v>286</v>
      </c>
      <c r="C157" s="101">
        <v>40000</v>
      </c>
      <c r="D157" s="101" t="s">
        <v>321</v>
      </c>
      <c r="E157" s="101">
        <v>1729</v>
      </c>
      <c r="F157" s="101" t="s">
        <v>202</v>
      </c>
      <c r="H157" s="102">
        <v>-54000</v>
      </c>
    </row>
    <row r="158" spans="1:11" x14ac:dyDescent="0.25">
      <c r="A158" s="101">
        <v>221</v>
      </c>
      <c r="B158" s="101" t="s">
        <v>286</v>
      </c>
      <c r="C158" s="101">
        <v>44204</v>
      </c>
      <c r="D158" s="101" t="s">
        <v>312</v>
      </c>
      <c r="E158" s="101">
        <v>1729</v>
      </c>
      <c r="F158" s="101" t="s">
        <v>202</v>
      </c>
      <c r="H158" s="102">
        <v>-1200</v>
      </c>
    </row>
    <row r="159" spans="1:11" x14ac:dyDescent="0.25">
      <c r="A159" s="101">
        <v>221</v>
      </c>
      <c r="B159" s="101" t="s">
        <v>286</v>
      </c>
      <c r="C159" s="101">
        <v>22240</v>
      </c>
      <c r="D159" s="101" t="s">
        <v>14</v>
      </c>
      <c r="E159" s="101">
        <v>1729</v>
      </c>
      <c r="F159" s="101" t="s">
        <v>202</v>
      </c>
      <c r="H159" s="102">
        <v>-19811</v>
      </c>
    </row>
    <row r="160" spans="1:11" x14ac:dyDescent="0.25">
      <c r="A160" s="101">
        <v>221</v>
      </c>
      <c r="B160" s="101" t="s">
        <v>286</v>
      </c>
      <c r="C160" s="101">
        <v>22241</v>
      </c>
      <c r="D160" s="101" t="s">
        <v>21</v>
      </c>
      <c r="E160" s="101">
        <v>1729</v>
      </c>
      <c r="F160" s="101" t="s">
        <v>202</v>
      </c>
      <c r="H160" s="102">
        <v>-19693</v>
      </c>
    </row>
    <row r="161" spans="1:8" x14ac:dyDescent="0.25">
      <c r="A161" s="101">
        <v>221</v>
      </c>
      <c r="B161" s="101" t="s">
        <v>286</v>
      </c>
      <c r="C161" s="101">
        <v>22242</v>
      </c>
      <c r="D161" s="101" t="s">
        <v>19</v>
      </c>
      <c r="E161" s="101">
        <v>1729</v>
      </c>
      <c r="F161" s="101" t="s">
        <v>202</v>
      </c>
      <c r="H161" s="102">
        <v>-5802</v>
      </c>
    </row>
    <row r="162" spans="1:8" x14ac:dyDescent="0.25">
      <c r="A162" s="101">
        <v>221</v>
      </c>
      <c r="B162" s="101" t="s">
        <v>286</v>
      </c>
      <c r="C162" s="101">
        <v>22245</v>
      </c>
      <c r="D162" s="101" t="s">
        <v>22</v>
      </c>
      <c r="E162" s="101">
        <v>1729</v>
      </c>
      <c r="F162" s="101" t="s">
        <v>202</v>
      </c>
      <c r="H162" s="102">
        <v>-9782</v>
      </c>
    </row>
    <row r="163" spans="1:8" x14ac:dyDescent="0.25">
      <c r="A163" s="101">
        <v>221</v>
      </c>
      <c r="B163" s="101" t="s">
        <v>286</v>
      </c>
      <c r="C163" s="101">
        <v>22246</v>
      </c>
      <c r="D163" s="101" t="s">
        <v>249</v>
      </c>
      <c r="E163" s="101">
        <v>1729</v>
      </c>
      <c r="F163" s="101" t="s">
        <v>202</v>
      </c>
      <c r="H163" s="102">
        <v>-8950</v>
      </c>
    </row>
    <row r="164" spans="1:8" x14ac:dyDescent="0.25">
      <c r="A164" s="101">
        <v>221</v>
      </c>
      <c r="B164" s="101" t="s">
        <v>286</v>
      </c>
      <c r="C164" s="101">
        <v>22247</v>
      </c>
      <c r="D164" s="101" t="s">
        <v>16</v>
      </c>
      <c r="E164" s="101">
        <v>1729</v>
      </c>
      <c r="F164" s="101" t="s">
        <v>202</v>
      </c>
      <c r="H164" s="102">
        <v>-17131</v>
      </c>
    </row>
    <row r="165" spans="1:8" x14ac:dyDescent="0.25">
      <c r="A165" s="101">
        <v>221</v>
      </c>
      <c r="B165" s="101" t="s">
        <v>286</v>
      </c>
      <c r="C165" s="101">
        <v>22270</v>
      </c>
      <c r="D165" s="101" t="s">
        <v>17</v>
      </c>
      <c r="E165" s="101">
        <v>1729</v>
      </c>
      <c r="F165" s="101" t="s">
        <v>202</v>
      </c>
      <c r="H165" s="102">
        <v>-3336</v>
      </c>
    </row>
    <row r="166" spans="1:8" x14ac:dyDescent="0.25">
      <c r="A166" s="101">
        <v>221</v>
      </c>
      <c r="B166" s="101" t="s">
        <v>286</v>
      </c>
      <c r="C166" s="101">
        <v>22271</v>
      </c>
      <c r="D166" s="101" t="s">
        <v>20</v>
      </c>
      <c r="E166" s="101">
        <v>1729</v>
      </c>
      <c r="F166" s="101" t="s">
        <v>202</v>
      </c>
      <c r="H166" s="102">
        <v>-8210</v>
      </c>
    </row>
    <row r="167" spans="1:8" x14ac:dyDescent="0.25">
      <c r="A167" s="101">
        <v>221</v>
      </c>
      <c r="B167" s="101" t="s">
        <v>286</v>
      </c>
      <c r="C167" s="101">
        <v>22277</v>
      </c>
      <c r="D167" s="101" t="s">
        <v>254</v>
      </c>
      <c r="E167" s="101">
        <v>1729</v>
      </c>
      <c r="F167" s="101" t="s">
        <v>202</v>
      </c>
      <c r="H167" s="102">
        <v>-18763</v>
      </c>
    </row>
    <row r="168" spans="1:8" x14ac:dyDescent="0.25">
      <c r="A168" s="101">
        <v>221</v>
      </c>
      <c r="B168" s="101" t="s">
        <v>286</v>
      </c>
      <c r="C168" s="101">
        <v>44000</v>
      </c>
      <c r="D168" s="101" t="s">
        <v>318</v>
      </c>
      <c r="E168" s="101">
        <v>1729</v>
      </c>
      <c r="F168" s="101" t="s">
        <v>202</v>
      </c>
      <c r="H168" s="102">
        <v>-343320</v>
      </c>
    </row>
    <row r="169" spans="1:8" x14ac:dyDescent="0.25">
      <c r="A169" s="101">
        <v>221</v>
      </c>
      <c r="B169" s="101" t="s">
        <v>286</v>
      </c>
      <c r="C169" s="101">
        <v>44101</v>
      </c>
      <c r="D169" s="101" t="s">
        <v>310</v>
      </c>
      <c r="E169" s="101">
        <v>1729</v>
      </c>
      <c r="F169" s="101" t="s">
        <v>202</v>
      </c>
      <c r="H169" s="102">
        <v>-17911</v>
      </c>
    </row>
    <row r="170" spans="1:8" x14ac:dyDescent="0.25">
      <c r="A170" s="101">
        <v>221</v>
      </c>
      <c r="B170" s="101" t="s">
        <v>286</v>
      </c>
      <c r="C170" s="101">
        <v>44102</v>
      </c>
      <c r="D170" s="101" t="s">
        <v>290</v>
      </c>
      <c r="E170" s="101">
        <v>1729</v>
      </c>
      <c r="F170" s="101" t="s">
        <v>202</v>
      </c>
      <c r="H170" s="102">
        <v>-11933</v>
      </c>
    </row>
    <row r="171" spans="1:8" x14ac:dyDescent="0.25">
      <c r="A171" s="101">
        <v>221</v>
      </c>
      <c r="B171" s="101" t="s">
        <v>286</v>
      </c>
      <c r="C171" s="101">
        <v>44103</v>
      </c>
      <c r="D171" s="101" t="s">
        <v>292</v>
      </c>
      <c r="E171" s="101">
        <v>1729</v>
      </c>
      <c r="F171" s="101" t="s">
        <v>202</v>
      </c>
      <c r="H171" s="102">
        <v>-8501</v>
      </c>
    </row>
    <row r="172" spans="1:8" x14ac:dyDescent="0.25">
      <c r="A172" s="101">
        <v>221</v>
      </c>
      <c r="B172" s="101" t="s">
        <v>286</v>
      </c>
      <c r="C172" s="101">
        <v>44104</v>
      </c>
      <c r="D172" s="101" t="s">
        <v>294</v>
      </c>
      <c r="E172" s="101">
        <v>1729</v>
      </c>
      <c r="F172" s="101" t="s">
        <v>202</v>
      </c>
      <c r="H172" s="102">
        <v>-8158</v>
      </c>
    </row>
    <row r="173" spans="1:8" x14ac:dyDescent="0.25">
      <c r="A173" s="101">
        <v>221</v>
      </c>
      <c r="B173" s="101" t="s">
        <v>286</v>
      </c>
      <c r="C173" s="101">
        <v>44105</v>
      </c>
      <c r="D173" s="101" t="s">
        <v>311</v>
      </c>
      <c r="E173" s="101">
        <v>1729</v>
      </c>
      <c r="F173" s="101" t="s">
        <v>202</v>
      </c>
      <c r="H173" s="102">
        <v>-16495</v>
      </c>
    </row>
    <row r="174" spans="1:8" x14ac:dyDescent="0.25">
      <c r="A174" s="101">
        <v>221</v>
      </c>
      <c r="B174" s="101" t="s">
        <v>286</v>
      </c>
      <c r="C174" s="101">
        <v>44000</v>
      </c>
      <c r="D174" s="101" t="s">
        <v>318</v>
      </c>
      <c r="E174" s="101">
        <v>1729</v>
      </c>
      <c r="F174" s="101" t="s">
        <v>202</v>
      </c>
      <c r="H174" s="101">
        <v>-200</v>
      </c>
    </row>
    <row r="175" spans="1:8" x14ac:dyDescent="0.25">
      <c r="A175" s="101">
        <v>221</v>
      </c>
      <c r="B175" s="101" t="s">
        <v>286</v>
      </c>
      <c r="C175" s="101">
        <v>44200</v>
      </c>
      <c r="D175" s="101" t="s">
        <v>287</v>
      </c>
      <c r="E175" s="101">
        <v>1729</v>
      </c>
      <c r="F175" s="101" t="s">
        <v>202</v>
      </c>
      <c r="H175" s="102">
        <v>-7259</v>
      </c>
    </row>
    <row r="176" spans="1:8" x14ac:dyDescent="0.25">
      <c r="A176" s="101">
        <v>221</v>
      </c>
      <c r="B176" s="101" t="s">
        <v>286</v>
      </c>
      <c r="C176" s="101">
        <v>44201</v>
      </c>
      <c r="D176" s="101" t="s">
        <v>323</v>
      </c>
      <c r="E176" s="101">
        <v>1729</v>
      </c>
      <c r="F176" s="101" t="s">
        <v>202</v>
      </c>
      <c r="H176" s="102">
        <v>-38019</v>
      </c>
    </row>
    <row r="177" spans="1:11" x14ac:dyDescent="0.25">
      <c r="A177" s="101">
        <v>221</v>
      </c>
      <c r="B177" s="101" t="s">
        <v>286</v>
      </c>
      <c r="C177" s="101">
        <v>44202</v>
      </c>
      <c r="D177" s="101" t="s">
        <v>214</v>
      </c>
      <c r="E177" s="101">
        <v>1729</v>
      </c>
      <c r="F177" s="101" t="s">
        <v>202</v>
      </c>
      <c r="H177" s="102">
        <v>-18695</v>
      </c>
    </row>
    <row r="178" spans="1:11" x14ac:dyDescent="0.25">
      <c r="A178" s="101">
        <v>221</v>
      </c>
      <c r="B178" s="101" t="s">
        <v>286</v>
      </c>
      <c r="C178" s="101">
        <v>44203</v>
      </c>
      <c r="D178" s="101" t="s">
        <v>324</v>
      </c>
      <c r="E178" s="101">
        <v>1729</v>
      </c>
      <c r="F178" s="101" t="s">
        <v>202</v>
      </c>
      <c r="H178" s="102">
        <v>-55983</v>
      </c>
    </row>
    <row r="179" spans="1:11" x14ac:dyDescent="0.25">
      <c r="A179" s="101">
        <v>221</v>
      </c>
      <c r="B179" s="101" t="s">
        <v>286</v>
      </c>
      <c r="C179" s="101">
        <v>44204</v>
      </c>
      <c r="D179" s="101" t="s">
        <v>312</v>
      </c>
      <c r="E179" s="101">
        <v>1729</v>
      </c>
      <c r="F179" s="101" t="s">
        <v>202</v>
      </c>
      <c r="H179" s="102">
        <v>-34676</v>
      </c>
    </row>
    <row r="180" spans="1:11" x14ac:dyDescent="0.25">
      <c r="A180" s="101">
        <v>221</v>
      </c>
      <c r="B180" s="101" t="s">
        <v>286</v>
      </c>
      <c r="C180" s="101">
        <v>44205</v>
      </c>
      <c r="D180" s="101" t="s">
        <v>313</v>
      </c>
      <c r="E180" s="101">
        <v>1729</v>
      </c>
      <c r="F180" s="101" t="s">
        <v>202</v>
      </c>
      <c r="H180" s="102">
        <v>-70859</v>
      </c>
    </row>
    <row r="181" spans="1:11" x14ac:dyDescent="0.25">
      <c r="A181" s="101">
        <v>221</v>
      </c>
      <c r="B181" s="101" t="s">
        <v>286</v>
      </c>
      <c r="C181" s="101">
        <v>45003</v>
      </c>
      <c r="D181" s="101" t="s">
        <v>325</v>
      </c>
      <c r="E181" s="101">
        <v>1729</v>
      </c>
      <c r="F181" s="101" t="s">
        <v>202</v>
      </c>
      <c r="H181" s="102">
        <v>-14133</v>
      </c>
    </row>
    <row r="182" spans="1:11" x14ac:dyDescent="0.25">
      <c r="A182" s="101">
        <v>221</v>
      </c>
      <c r="B182" s="101" t="s">
        <v>286</v>
      </c>
      <c r="C182" s="101">
        <v>45004</v>
      </c>
      <c r="D182" s="101" t="s">
        <v>314</v>
      </c>
      <c r="E182" s="101">
        <v>1729</v>
      </c>
      <c r="F182" s="101" t="s">
        <v>202</v>
      </c>
      <c r="H182" s="101">
        <v>-527</v>
      </c>
    </row>
    <row r="183" spans="1:11" x14ac:dyDescent="0.25">
      <c r="A183" s="101">
        <v>221</v>
      </c>
      <c r="B183" s="101" t="s">
        <v>286</v>
      </c>
      <c r="C183" s="101">
        <v>45000</v>
      </c>
      <c r="D183" s="101" t="s">
        <v>288</v>
      </c>
      <c r="E183" s="101">
        <v>3010</v>
      </c>
      <c r="F183" s="101" t="s">
        <v>150</v>
      </c>
      <c r="H183" s="102">
        <v>24434</v>
      </c>
    </row>
    <row r="184" spans="1:11" x14ac:dyDescent="0.25">
      <c r="A184" s="101">
        <v>221</v>
      </c>
      <c r="B184" s="101" t="s">
        <v>286</v>
      </c>
      <c r="C184" s="101">
        <v>45000</v>
      </c>
      <c r="D184" s="101" t="s">
        <v>288</v>
      </c>
      <c r="E184" s="101">
        <v>3090</v>
      </c>
      <c r="F184" s="101" t="s">
        <v>151</v>
      </c>
      <c r="H184" s="102">
        <v>3833</v>
      </c>
    </row>
    <row r="185" spans="1:11" x14ac:dyDescent="0.25">
      <c r="A185" s="101">
        <v>221</v>
      </c>
      <c r="B185" s="101" t="s">
        <v>286</v>
      </c>
      <c r="C185" s="101">
        <v>45000</v>
      </c>
      <c r="D185" s="101" t="s">
        <v>288</v>
      </c>
      <c r="E185" s="101">
        <v>3099</v>
      </c>
      <c r="F185" s="101" t="s">
        <v>152</v>
      </c>
      <c r="H185" s="102">
        <v>3245</v>
      </c>
    </row>
    <row r="186" spans="1:11" x14ac:dyDescent="0.25">
      <c r="A186" s="101">
        <v>221</v>
      </c>
      <c r="B186" s="101" t="s">
        <v>286</v>
      </c>
      <c r="C186" s="101">
        <v>44000</v>
      </c>
      <c r="D186" s="101" t="s">
        <v>318</v>
      </c>
      <c r="E186" s="101">
        <v>3230</v>
      </c>
      <c r="F186" s="101" t="s">
        <v>327</v>
      </c>
      <c r="H186" s="102">
        <v>18776</v>
      </c>
      <c r="J186" t="s">
        <v>328</v>
      </c>
    </row>
    <row r="187" spans="1:11" x14ac:dyDescent="0.25">
      <c r="A187" s="101">
        <v>221</v>
      </c>
      <c r="B187" s="101" t="s">
        <v>286</v>
      </c>
      <c r="C187" s="101">
        <v>45000</v>
      </c>
      <c r="D187" s="101" t="s">
        <v>288</v>
      </c>
      <c r="E187" s="101">
        <v>3230</v>
      </c>
      <c r="F187" s="101" t="s">
        <v>327</v>
      </c>
      <c r="H187" s="102">
        <v>212574</v>
      </c>
      <c r="J187" t="s">
        <v>329</v>
      </c>
    </row>
    <row r="188" spans="1:11" x14ac:dyDescent="0.25">
      <c r="A188" s="101">
        <v>221</v>
      </c>
      <c r="B188" s="101" t="s">
        <v>286</v>
      </c>
      <c r="C188" s="101">
        <v>45000</v>
      </c>
      <c r="D188" s="101" t="s">
        <v>288</v>
      </c>
      <c r="E188" s="101">
        <v>3250</v>
      </c>
      <c r="F188" s="101" t="s">
        <v>330</v>
      </c>
      <c r="H188" s="102">
        <v>3118</v>
      </c>
    </row>
    <row r="189" spans="1:11" x14ac:dyDescent="0.25">
      <c r="A189" s="101">
        <v>221</v>
      </c>
      <c r="B189" s="101" t="s">
        <v>286</v>
      </c>
      <c r="C189" s="101">
        <v>44000</v>
      </c>
      <c r="D189" s="101" t="s">
        <v>318</v>
      </c>
      <c r="E189" s="101">
        <v>3429</v>
      </c>
      <c r="F189" s="101" t="s">
        <v>331</v>
      </c>
      <c r="H189" s="102">
        <v>4694</v>
      </c>
    </row>
    <row r="190" spans="1:11" x14ac:dyDescent="0.25">
      <c r="A190" s="101">
        <v>221</v>
      </c>
      <c r="B190" s="101" t="s">
        <v>286</v>
      </c>
      <c r="C190" s="101">
        <v>45000</v>
      </c>
      <c r="D190" s="101" t="s">
        <v>288</v>
      </c>
      <c r="E190" s="101">
        <v>3429</v>
      </c>
      <c r="F190" s="101" t="s">
        <v>331</v>
      </c>
      <c r="H190" s="102">
        <v>53923</v>
      </c>
    </row>
    <row r="191" spans="1:11" x14ac:dyDescent="0.25">
      <c r="A191" s="101"/>
      <c r="B191" s="101"/>
      <c r="C191" s="101"/>
      <c r="D191" s="101"/>
      <c r="E191" s="101"/>
      <c r="F191" s="101"/>
      <c r="H191" s="101"/>
    </row>
    <row r="192" spans="1:11" x14ac:dyDescent="0.25">
      <c r="K192" s="1">
        <f>SUM(K4:K191)</f>
        <v>5960248</v>
      </c>
    </row>
  </sheetData>
  <autoFilter ref="A2:M2" xr:uid="{5932AFCE-4DCB-48B3-B142-2E935F2917CC}">
    <sortState xmlns:xlrd2="http://schemas.microsoft.com/office/spreadsheetml/2017/richdata2" ref="A2:M3">
      <sortCondition ref="E2"/>
    </sortState>
  </autoFilter>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FA927-6339-4E48-89D4-BEA48B56FB2F}">
  <sheetPr>
    <tabColor rgb="FFFFFF00"/>
  </sheetPr>
  <dimension ref="A1:I79"/>
  <sheetViews>
    <sheetView topLeftCell="A31" workbookViewId="0">
      <selection activeCell="H62" sqref="H62"/>
    </sheetView>
  </sheetViews>
  <sheetFormatPr baseColWidth="10" defaultColWidth="9.140625" defaultRowHeight="15" x14ac:dyDescent="0.25"/>
  <cols>
    <col min="3" max="3" width="14.7109375" customWidth="1"/>
    <col min="7" max="7" width="16.140625" customWidth="1"/>
    <col min="8" max="8" width="11.5703125" customWidth="1"/>
  </cols>
  <sheetData>
    <row r="1" spans="1:8" x14ac:dyDescent="0.25">
      <c r="A1" s="101"/>
      <c r="B1" s="101"/>
      <c r="C1" s="101"/>
      <c r="D1" s="101"/>
      <c r="E1" s="101"/>
      <c r="F1" s="101"/>
      <c r="G1" s="101"/>
      <c r="H1" s="101"/>
    </row>
    <row r="2" spans="1:8" x14ac:dyDescent="0.25">
      <c r="A2" s="105" t="s">
        <v>143</v>
      </c>
      <c r="B2" s="105" t="s">
        <v>144</v>
      </c>
      <c r="C2" s="105"/>
      <c r="D2" s="105" t="s">
        <v>145</v>
      </c>
      <c r="E2" s="105"/>
      <c r="F2" s="105" t="s">
        <v>146</v>
      </c>
      <c r="G2" s="105"/>
      <c r="H2" s="105" t="s">
        <v>147</v>
      </c>
    </row>
    <row r="3" spans="1:8" x14ac:dyDescent="0.25">
      <c r="A3" s="105"/>
      <c r="B3" s="105"/>
      <c r="C3" s="105"/>
      <c r="D3" s="105"/>
      <c r="E3" s="105"/>
      <c r="F3" s="105"/>
      <c r="G3" s="105"/>
      <c r="H3" s="107">
        <f>SUM(H4:H78)</f>
        <v>58704603</v>
      </c>
    </row>
    <row r="4" spans="1:8" x14ac:dyDescent="0.25">
      <c r="A4" s="101">
        <v>211</v>
      </c>
      <c r="B4" s="101">
        <v>21100</v>
      </c>
      <c r="C4" s="101" t="s">
        <v>332</v>
      </c>
      <c r="D4" s="101">
        <v>12430</v>
      </c>
      <c r="E4" s="101" t="s">
        <v>155</v>
      </c>
      <c r="F4" s="101">
        <v>1185</v>
      </c>
      <c r="G4" s="101" t="s">
        <v>156</v>
      </c>
      <c r="H4" s="102">
        <v>108401</v>
      </c>
    </row>
    <row r="5" spans="1:8" x14ac:dyDescent="0.25">
      <c r="A5" s="101">
        <v>211</v>
      </c>
      <c r="B5" s="101">
        <v>21100</v>
      </c>
      <c r="C5" s="101" t="s">
        <v>332</v>
      </c>
      <c r="D5" s="101">
        <v>22170</v>
      </c>
      <c r="E5" s="101" t="s">
        <v>315</v>
      </c>
      <c r="F5" s="101">
        <v>1010</v>
      </c>
      <c r="G5" s="101" t="s">
        <v>150</v>
      </c>
      <c r="H5" s="102">
        <v>5898301</v>
      </c>
    </row>
    <row r="6" spans="1:8" x14ac:dyDescent="0.25">
      <c r="A6" s="101">
        <v>211</v>
      </c>
      <c r="B6" s="101">
        <v>21100</v>
      </c>
      <c r="C6" s="101" t="s">
        <v>332</v>
      </c>
      <c r="D6" s="101">
        <v>22170</v>
      </c>
      <c r="E6" s="101" t="s">
        <v>315</v>
      </c>
      <c r="F6" s="101">
        <v>1015</v>
      </c>
      <c r="G6" s="101" t="s">
        <v>161</v>
      </c>
      <c r="H6" s="102">
        <v>4403</v>
      </c>
    </row>
    <row r="7" spans="1:8" x14ac:dyDescent="0.25">
      <c r="A7" s="101">
        <v>211</v>
      </c>
      <c r="B7" s="101">
        <v>21100</v>
      </c>
      <c r="C7" s="101" t="s">
        <v>332</v>
      </c>
      <c r="D7" s="101">
        <v>22170</v>
      </c>
      <c r="E7" s="101" t="s">
        <v>315</v>
      </c>
      <c r="F7" s="101">
        <v>1050</v>
      </c>
      <c r="G7" s="101" t="s">
        <v>163</v>
      </c>
      <c r="H7" s="102">
        <v>58418</v>
      </c>
    </row>
    <row r="8" spans="1:8" x14ac:dyDescent="0.25">
      <c r="A8" s="101">
        <v>211</v>
      </c>
      <c r="B8" s="101">
        <v>21100</v>
      </c>
      <c r="C8" s="101" t="s">
        <v>332</v>
      </c>
      <c r="D8" s="101">
        <v>22170</v>
      </c>
      <c r="E8" s="101" t="s">
        <v>315</v>
      </c>
      <c r="F8" s="101">
        <v>1051</v>
      </c>
      <c r="G8" s="101" t="s">
        <v>164</v>
      </c>
      <c r="H8" s="101">
        <v>-72</v>
      </c>
    </row>
    <row r="9" spans="1:8" x14ac:dyDescent="0.25">
      <c r="A9" s="101">
        <v>211</v>
      </c>
      <c r="B9" s="101">
        <v>21100</v>
      </c>
      <c r="C9" s="101" t="s">
        <v>332</v>
      </c>
      <c r="D9" s="101">
        <v>22170</v>
      </c>
      <c r="E9" s="101" t="s">
        <v>315</v>
      </c>
      <c r="F9" s="101">
        <v>1090</v>
      </c>
      <c r="G9" s="101" t="s">
        <v>151</v>
      </c>
      <c r="H9" s="102">
        <v>876815</v>
      </c>
    </row>
    <row r="10" spans="1:8" x14ac:dyDescent="0.25">
      <c r="A10" s="101">
        <v>211</v>
      </c>
      <c r="B10" s="101">
        <v>21100</v>
      </c>
      <c r="C10" s="101" t="s">
        <v>332</v>
      </c>
      <c r="D10" s="101">
        <v>22170</v>
      </c>
      <c r="E10" s="101" t="s">
        <v>315</v>
      </c>
      <c r="F10" s="101">
        <v>1099</v>
      </c>
      <c r="G10" s="101" t="s">
        <v>152</v>
      </c>
      <c r="H10" s="102">
        <v>920602</v>
      </c>
    </row>
    <row r="11" spans="1:8" x14ac:dyDescent="0.25">
      <c r="A11" s="101">
        <v>211</v>
      </c>
      <c r="B11" s="101">
        <v>21100</v>
      </c>
      <c r="C11" s="101" t="s">
        <v>332</v>
      </c>
      <c r="D11" s="101">
        <v>22170</v>
      </c>
      <c r="E11" s="101" t="s">
        <v>315</v>
      </c>
      <c r="F11" s="101">
        <v>1100</v>
      </c>
      <c r="G11" s="101" t="s">
        <v>165</v>
      </c>
      <c r="H11" s="102">
        <v>18404</v>
      </c>
    </row>
    <row r="12" spans="1:8" x14ac:dyDescent="0.25">
      <c r="A12" s="101">
        <v>211</v>
      </c>
      <c r="B12" s="101">
        <v>21100</v>
      </c>
      <c r="C12" s="101" t="s">
        <v>332</v>
      </c>
      <c r="D12" s="101">
        <v>22170</v>
      </c>
      <c r="E12" s="101" t="s">
        <v>315</v>
      </c>
      <c r="F12" s="101">
        <v>1105</v>
      </c>
      <c r="G12" s="101" t="s">
        <v>167</v>
      </c>
      <c r="H12" s="102">
        <v>37716</v>
      </c>
    </row>
    <row r="13" spans="1:8" x14ac:dyDescent="0.25">
      <c r="A13" s="101">
        <v>211</v>
      </c>
      <c r="B13" s="101">
        <v>21100</v>
      </c>
      <c r="C13" s="101" t="s">
        <v>332</v>
      </c>
      <c r="D13" s="101">
        <v>22170</v>
      </c>
      <c r="E13" s="101" t="s">
        <v>315</v>
      </c>
      <c r="F13" s="101">
        <v>1115</v>
      </c>
      <c r="G13" s="101" t="s">
        <v>237</v>
      </c>
      <c r="H13" s="102">
        <v>1493</v>
      </c>
    </row>
    <row r="14" spans="1:8" x14ac:dyDescent="0.25">
      <c r="A14" s="101">
        <v>211</v>
      </c>
      <c r="B14" s="101">
        <v>21100</v>
      </c>
      <c r="C14" s="101" t="s">
        <v>332</v>
      </c>
      <c r="D14" s="101">
        <v>22170</v>
      </c>
      <c r="E14" s="101" t="s">
        <v>315</v>
      </c>
      <c r="F14" s="101">
        <v>1116</v>
      </c>
      <c r="G14" s="101" t="s">
        <v>169</v>
      </c>
      <c r="H14" s="102">
        <v>30885</v>
      </c>
    </row>
    <row r="15" spans="1:8" x14ac:dyDescent="0.25">
      <c r="A15" s="101">
        <v>211</v>
      </c>
      <c r="B15" s="101">
        <v>21100</v>
      </c>
      <c r="C15" s="101" t="s">
        <v>332</v>
      </c>
      <c r="D15" s="101">
        <v>22170</v>
      </c>
      <c r="E15" s="101" t="s">
        <v>315</v>
      </c>
      <c r="F15" s="101">
        <v>1120</v>
      </c>
      <c r="G15" s="101" t="s">
        <v>171</v>
      </c>
      <c r="H15" s="102">
        <v>21168</v>
      </c>
    </row>
    <row r="16" spans="1:8" x14ac:dyDescent="0.25">
      <c r="A16" s="101">
        <v>211</v>
      </c>
      <c r="B16" s="101">
        <v>21100</v>
      </c>
      <c r="C16" s="101" t="s">
        <v>332</v>
      </c>
      <c r="D16" s="101">
        <v>22170</v>
      </c>
      <c r="E16" s="101" t="s">
        <v>315</v>
      </c>
      <c r="F16" s="101">
        <v>1130</v>
      </c>
      <c r="G16" s="101" t="s">
        <v>173</v>
      </c>
      <c r="H16" s="102">
        <v>6215</v>
      </c>
    </row>
    <row r="17" spans="1:8" x14ac:dyDescent="0.25">
      <c r="A17" s="101">
        <v>211</v>
      </c>
      <c r="B17" s="101">
        <v>21100</v>
      </c>
      <c r="C17" s="101" t="s">
        <v>332</v>
      </c>
      <c r="D17" s="101">
        <v>22170</v>
      </c>
      <c r="E17" s="101" t="s">
        <v>315</v>
      </c>
      <c r="F17" s="101">
        <v>1140</v>
      </c>
      <c r="G17" s="101" t="s">
        <v>175</v>
      </c>
      <c r="H17" s="101">
        <v>179</v>
      </c>
    </row>
    <row r="18" spans="1:8" x14ac:dyDescent="0.25">
      <c r="A18" s="101">
        <v>211</v>
      </c>
      <c r="B18" s="101">
        <v>21100</v>
      </c>
      <c r="C18" s="101" t="s">
        <v>332</v>
      </c>
      <c r="D18" s="101">
        <v>22170</v>
      </c>
      <c r="E18" s="101" t="s">
        <v>315</v>
      </c>
      <c r="F18" s="101">
        <v>1150</v>
      </c>
      <c r="G18" s="101" t="s">
        <v>177</v>
      </c>
      <c r="H18" s="102">
        <v>47611</v>
      </c>
    </row>
    <row r="19" spans="1:8" x14ac:dyDescent="0.25">
      <c r="A19" s="101">
        <v>211</v>
      </c>
      <c r="B19" s="101">
        <v>21100</v>
      </c>
      <c r="C19" s="101" t="s">
        <v>332</v>
      </c>
      <c r="D19" s="101">
        <v>22170</v>
      </c>
      <c r="E19" s="101" t="s">
        <v>315</v>
      </c>
      <c r="F19" s="101">
        <v>1160</v>
      </c>
      <c r="G19" s="101" t="s">
        <v>179</v>
      </c>
      <c r="H19" s="102">
        <v>43860</v>
      </c>
    </row>
    <row r="20" spans="1:8" x14ac:dyDescent="0.25">
      <c r="A20" s="101">
        <v>211</v>
      </c>
      <c r="B20" s="101">
        <v>21100</v>
      </c>
      <c r="C20" s="101" t="s">
        <v>332</v>
      </c>
      <c r="D20" s="101">
        <v>22170</v>
      </c>
      <c r="E20" s="101" t="s">
        <v>315</v>
      </c>
      <c r="F20" s="101">
        <v>1170</v>
      </c>
      <c r="G20" s="101" t="s">
        <v>181</v>
      </c>
      <c r="H20" s="102">
        <v>110697</v>
      </c>
    </row>
    <row r="21" spans="1:8" x14ac:dyDescent="0.25">
      <c r="A21" s="101">
        <v>211</v>
      </c>
      <c r="B21" s="101">
        <v>21100</v>
      </c>
      <c r="C21" s="101" t="s">
        <v>332</v>
      </c>
      <c r="D21" s="101">
        <v>22170</v>
      </c>
      <c r="E21" s="101" t="s">
        <v>315</v>
      </c>
      <c r="F21" s="101">
        <v>1195</v>
      </c>
      <c r="G21" s="101" t="s">
        <v>184</v>
      </c>
      <c r="H21" s="102">
        <v>116125</v>
      </c>
    </row>
    <row r="22" spans="1:8" x14ac:dyDescent="0.25">
      <c r="A22" s="101">
        <v>211</v>
      </c>
      <c r="B22" s="101">
        <v>21100</v>
      </c>
      <c r="C22" s="101" t="s">
        <v>332</v>
      </c>
      <c r="D22" s="101">
        <v>22170</v>
      </c>
      <c r="E22" s="101" t="s">
        <v>315</v>
      </c>
      <c r="F22" s="101">
        <v>1200</v>
      </c>
      <c r="G22" s="101" t="s">
        <v>186</v>
      </c>
      <c r="H22" s="102">
        <v>10577</v>
      </c>
    </row>
    <row r="23" spans="1:8" x14ac:dyDescent="0.25">
      <c r="A23" s="101">
        <v>211</v>
      </c>
      <c r="B23" s="101">
        <v>21100</v>
      </c>
      <c r="C23" s="101" t="s">
        <v>332</v>
      </c>
      <c r="D23" s="101">
        <v>22170</v>
      </c>
      <c r="E23" s="101" t="s">
        <v>315</v>
      </c>
      <c r="F23" s="101">
        <v>1210</v>
      </c>
      <c r="G23" s="101" t="s">
        <v>333</v>
      </c>
      <c r="H23" s="102">
        <v>8341</v>
      </c>
    </row>
    <row r="24" spans="1:8" x14ac:dyDescent="0.25">
      <c r="A24" s="101">
        <v>211</v>
      </c>
      <c r="B24" s="101">
        <v>21100</v>
      </c>
      <c r="C24" s="101" t="s">
        <v>332</v>
      </c>
      <c r="D24" s="101">
        <v>22170</v>
      </c>
      <c r="E24" s="101" t="s">
        <v>315</v>
      </c>
      <c r="F24" s="101">
        <v>1220</v>
      </c>
      <c r="G24" s="101" t="s">
        <v>239</v>
      </c>
      <c r="H24" s="102">
        <v>2211</v>
      </c>
    </row>
    <row r="25" spans="1:8" x14ac:dyDescent="0.25">
      <c r="A25" s="101">
        <v>211</v>
      </c>
      <c r="B25" s="101">
        <v>21100</v>
      </c>
      <c r="C25" s="101" t="s">
        <v>332</v>
      </c>
      <c r="D25" s="101">
        <v>22170</v>
      </c>
      <c r="E25" s="101" t="s">
        <v>315</v>
      </c>
      <c r="F25" s="101">
        <v>1270</v>
      </c>
      <c r="G25" s="101" t="s">
        <v>188</v>
      </c>
      <c r="H25" s="102">
        <v>1110</v>
      </c>
    </row>
    <row r="26" spans="1:8" x14ac:dyDescent="0.25">
      <c r="A26" s="101">
        <v>211</v>
      </c>
      <c r="B26" s="101">
        <v>21100</v>
      </c>
      <c r="C26" s="101" t="s">
        <v>332</v>
      </c>
      <c r="D26" s="101">
        <v>22170</v>
      </c>
      <c r="E26" s="101" t="s">
        <v>315</v>
      </c>
      <c r="F26" s="101">
        <v>1429</v>
      </c>
      <c r="G26" s="101" t="s">
        <v>193</v>
      </c>
      <c r="H26" s="102">
        <v>40291</v>
      </c>
    </row>
    <row r="27" spans="1:8" x14ac:dyDescent="0.25">
      <c r="A27" s="101">
        <v>211</v>
      </c>
      <c r="B27" s="101">
        <v>21100</v>
      </c>
      <c r="C27" s="101" t="s">
        <v>332</v>
      </c>
      <c r="D27" s="101">
        <v>22170</v>
      </c>
      <c r="E27" s="101" t="s">
        <v>315</v>
      </c>
      <c r="F27" s="101">
        <v>1710</v>
      </c>
      <c r="G27" s="101" t="s">
        <v>154</v>
      </c>
      <c r="H27" s="102">
        <v>-374046</v>
      </c>
    </row>
    <row r="28" spans="1:8" x14ac:dyDescent="0.25">
      <c r="A28" s="101">
        <v>211</v>
      </c>
      <c r="B28" s="101">
        <v>21100</v>
      </c>
      <c r="C28" s="101" t="s">
        <v>332</v>
      </c>
      <c r="D28" s="101">
        <v>22170</v>
      </c>
      <c r="E28" s="101" t="s">
        <v>315</v>
      </c>
      <c r="F28" s="101">
        <v>1729</v>
      </c>
      <c r="G28" s="101" t="s">
        <v>202</v>
      </c>
      <c r="H28" s="102">
        <v>-40291</v>
      </c>
    </row>
    <row r="29" spans="1:8" x14ac:dyDescent="0.25">
      <c r="A29" s="101">
        <v>211</v>
      </c>
      <c r="B29" s="101">
        <v>21100</v>
      </c>
      <c r="C29" s="101" t="s">
        <v>332</v>
      </c>
      <c r="D29" s="101">
        <v>22182</v>
      </c>
      <c r="E29" s="101" t="s">
        <v>157</v>
      </c>
      <c r="F29" s="101">
        <v>1370</v>
      </c>
      <c r="G29" s="101" t="s">
        <v>158</v>
      </c>
      <c r="H29" s="102">
        <v>1103878</v>
      </c>
    </row>
    <row r="30" spans="1:8" x14ac:dyDescent="0.25">
      <c r="A30" s="101">
        <v>211</v>
      </c>
      <c r="B30" s="101">
        <v>21100</v>
      </c>
      <c r="C30" s="101" t="s">
        <v>332</v>
      </c>
      <c r="D30" s="101">
        <v>22182</v>
      </c>
      <c r="E30" s="101" t="s">
        <v>157</v>
      </c>
      <c r="F30" s="101">
        <v>1429</v>
      </c>
      <c r="G30" s="101" t="s">
        <v>193</v>
      </c>
      <c r="H30" s="102">
        <v>1200</v>
      </c>
    </row>
    <row r="31" spans="1:8" x14ac:dyDescent="0.25">
      <c r="A31" s="101">
        <v>211</v>
      </c>
      <c r="B31" s="101">
        <v>21100</v>
      </c>
      <c r="C31" s="101" t="s">
        <v>332</v>
      </c>
      <c r="D31" s="101">
        <v>22182</v>
      </c>
      <c r="E31" s="101" t="s">
        <v>157</v>
      </c>
      <c r="F31" s="101">
        <v>1700</v>
      </c>
      <c r="G31" s="101" t="s">
        <v>197</v>
      </c>
      <c r="H31" s="102">
        <v>-231200</v>
      </c>
    </row>
    <row r="32" spans="1:8" x14ac:dyDescent="0.25">
      <c r="A32" s="101">
        <v>211</v>
      </c>
      <c r="B32" s="101">
        <v>21100</v>
      </c>
      <c r="C32" s="101" t="s">
        <v>332</v>
      </c>
      <c r="D32" s="101">
        <v>22182</v>
      </c>
      <c r="E32" s="101" t="s">
        <v>157</v>
      </c>
      <c r="F32" s="101">
        <v>1729</v>
      </c>
      <c r="G32" s="101" t="s">
        <v>202</v>
      </c>
      <c r="H32" s="102">
        <v>-1200</v>
      </c>
    </row>
    <row r="33" spans="1:9" x14ac:dyDescent="0.25">
      <c r="A33" s="101">
        <v>211</v>
      </c>
      <c r="B33" s="101">
        <v>21100</v>
      </c>
      <c r="C33" s="101" t="s">
        <v>332</v>
      </c>
      <c r="D33" s="101">
        <v>22247</v>
      </c>
      <c r="E33" s="101" t="s">
        <v>16</v>
      </c>
      <c r="F33" s="101">
        <v>1026</v>
      </c>
      <c r="G33" s="101" t="s">
        <v>235</v>
      </c>
      <c r="H33" s="102">
        <v>1538</v>
      </c>
      <c r="I33" t="s">
        <v>334</v>
      </c>
    </row>
    <row r="34" spans="1:9" x14ac:dyDescent="0.25">
      <c r="A34" s="101">
        <v>211</v>
      </c>
      <c r="B34" s="101">
        <v>21100</v>
      </c>
      <c r="C34" s="101" t="s">
        <v>332</v>
      </c>
      <c r="D34" s="101">
        <v>22247</v>
      </c>
      <c r="E34" s="101" t="s">
        <v>16</v>
      </c>
      <c r="F34" s="101">
        <v>1030</v>
      </c>
      <c r="G34" s="101" t="s">
        <v>236</v>
      </c>
      <c r="H34" s="102">
        <v>1710</v>
      </c>
      <c r="I34" t="s">
        <v>334</v>
      </c>
    </row>
    <row r="35" spans="1:9" x14ac:dyDescent="0.25">
      <c r="A35" s="101">
        <v>211</v>
      </c>
      <c r="B35" s="101">
        <v>21100</v>
      </c>
      <c r="C35" s="101" t="s">
        <v>332</v>
      </c>
      <c r="D35" s="101">
        <v>22247</v>
      </c>
      <c r="E35" s="101" t="s">
        <v>16</v>
      </c>
      <c r="F35" s="101">
        <v>1090</v>
      </c>
      <c r="G35" s="101" t="s">
        <v>151</v>
      </c>
      <c r="H35" s="101">
        <v>481</v>
      </c>
    </row>
    <row r="36" spans="1:9" x14ac:dyDescent="0.25">
      <c r="A36" s="101">
        <v>211</v>
      </c>
      <c r="B36" s="101">
        <v>21100</v>
      </c>
      <c r="C36" s="101" t="s">
        <v>332</v>
      </c>
      <c r="D36" s="101">
        <v>22247</v>
      </c>
      <c r="E36" s="101" t="s">
        <v>16</v>
      </c>
      <c r="F36" s="101">
        <v>1099</v>
      </c>
      <c r="G36" s="101" t="s">
        <v>152</v>
      </c>
      <c r="H36" s="101">
        <v>526</v>
      </c>
    </row>
    <row r="37" spans="1:9" x14ac:dyDescent="0.25">
      <c r="A37" s="101">
        <v>211</v>
      </c>
      <c r="B37" s="101">
        <v>21100</v>
      </c>
      <c r="C37" s="101" t="s">
        <v>332</v>
      </c>
      <c r="D37" s="101">
        <v>22247</v>
      </c>
      <c r="E37" s="101" t="s">
        <v>16</v>
      </c>
      <c r="F37" s="101">
        <v>1120</v>
      </c>
      <c r="G37" s="101" t="s">
        <v>171</v>
      </c>
      <c r="H37" s="102">
        <v>-4255</v>
      </c>
      <c r="I37" t="s">
        <v>335</v>
      </c>
    </row>
    <row r="38" spans="1:9" x14ac:dyDescent="0.25">
      <c r="A38" s="101">
        <v>211</v>
      </c>
      <c r="B38" s="101">
        <v>21100</v>
      </c>
      <c r="C38" s="101" t="s">
        <v>332</v>
      </c>
      <c r="D38" s="101">
        <v>22294</v>
      </c>
      <c r="E38" s="101" t="s">
        <v>259</v>
      </c>
      <c r="F38" s="101">
        <v>1010</v>
      </c>
      <c r="G38" s="101" t="s">
        <v>150</v>
      </c>
      <c r="H38" s="102">
        <v>32149063</v>
      </c>
    </row>
    <row r="39" spans="1:9" x14ac:dyDescent="0.25">
      <c r="A39" s="101">
        <v>211</v>
      </c>
      <c r="B39" s="101">
        <v>21100</v>
      </c>
      <c r="C39" s="101" t="s">
        <v>332</v>
      </c>
      <c r="D39" s="101">
        <v>22294</v>
      </c>
      <c r="E39" s="101" t="s">
        <v>259</v>
      </c>
      <c r="F39" s="101">
        <v>1015</v>
      </c>
      <c r="G39" s="101" t="s">
        <v>161</v>
      </c>
      <c r="H39" s="102">
        <v>-114926</v>
      </c>
    </row>
    <row r="40" spans="1:9" x14ac:dyDescent="0.25">
      <c r="A40" s="101">
        <v>211</v>
      </c>
      <c r="B40" s="101">
        <v>21100</v>
      </c>
      <c r="C40" s="101" t="s">
        <v>332</v>
      </c>
      <c r="D40" s="101">
        <v>22294</v>
      </c>
      <c r="E40" s="101" t="s">
        <v>259</v>
      </c>
      <c r="F40" s="101">
        <v>1020</v>
      </c>
      <c r="G40" s="101" t="s">
        <v>233</v>
      </c>
      <c r="H40" s="102">
        <v>1824701</v>
      </c>
    </row>
    <row r="41" spans="1:9" x14ac:dyDescent="0.25">
      <c r="A41" s="101">
        <v>211</v>
      </c>
      <c r="B41" s="101">
        <v>21100</v>
      </c>
      <c r="C41" s="101" t="s">
        <v>332</v>
      </c>
      <c r="D41" s="101">
        <v>22294</v>
      </c>
      <c r="E41" s="101" t="s">
        <v>259</v>
      </c>
      <c r="F41" s="101">
        <v>1025</v>
      </c>
      <c r="G41" s="101" t="s">
        <v>234</v>
      </c>
      <c r="H41" s="102">
        <v>34722</v>
      </c>
    </row>
    <row r="42" spans="1:9" x14ac:dyDescent="0.25">
      <c r="A42" s="101">
        <v>211</v>
      </c>
      <c r="B42" s="101">
        <v>21100</v>
      </c>
      <c r="C42" s="101" t="s">
        <v>332</v>
      </c>
      <c r="D42" s="101">
        <v>22294</v>
      </c>
      <c r="E42" s="101" t="s">
        <v>259</v>
      </c>
      <c r="F42" s="101">
        <v>1026</v>
      </c>
      <c r="G42" s="101" t="s">
        <v>235</v>
      </c>
      <c r="H42" s="102">
        <v>2212591</v>
      </c>
    </row>
    <row r="43" spans="1:9" x14ac:dyDescent="0.25">
      <c r="A43" s="101">
        <v>211</v>
      </c>
      <c r="B43" s="101">
        <v>21100</v>
      </c>
      <c r="C43" s="101" t="s">
        <v>332</v>
      </c>
      <c r="D43" s="101">
        <v>22294</v>
      </c>
      <c r="E43" s="101" t="s">
        <v>259</v>
      </c>
      <c r="F43" s="101">
        <v>1030</v>
      </c>
      <c r="G43" s="101" t="s">
        <v>236</v>
      </c>
      <c r="H43" s="102">
        <v>612415</v>
      </c>
    </row>
    <row r="44" spans="1:9" x14ac:dyDescent="0.25">
      <c r="A44" s="101">
        <v>211</v>
      </c>
      <c r="B44" s="101">
        <v>21100</v>
      </c>
      <c r="C44" s="101" t="s">
        <v>332</v>
      </c>
      <c r="D44" s="101">
        <v>22294</v>
      </c>
      <c r="E44" s="101" t="s">
        <v>259</v>
      </c>
      <c r="F44" s="101">
        <v>1040</v>
      </c>
      <c r="G44" s="101" t="s">
        <v>228</v>
      </c>
      <c r="H44" s="102">
        <v>86864</v>
      </c>
    </row>
    <row r="45" spans="1:9" x14ac:dyDescent="0.25">
      <c r="A45" s="101">
        <v>211</v>
      </c>
      <c r="B45" s="101">
        <v>21100</v>
      </c>
      <c r="C45" s="101" t="s">
        <v>332</v>
      </c>
      <c r="D45" s="101">
        <v>22294</v>
      </c>
      <c r="E45" s="101" t="s">
        <v>259</v>
      </c>
      <c r="F45" s="101">
        <v>1050</v>
      </c>
      <c r="G45" s="101" t="s">
        <v>163</v>
      </c>
      <c r="H45" s="102">
        <v>58124</v>
      </c>
    </row>
    <row r="46" spans="1:9" x14ac:dyDescent="0.25">
      <c r="A46" s="101">
        <v>211</v>
      </c>
      <c r="B46" s="101">
        <v>21100</v>
      </c>
      <c r="C46" s="101" t="s">
        <v>332</v>
      </c>
      <c r="D46" s="101">
        <v>22294</v>
      </c>
      <c r="E46" s="101" t="s">
        <v>259</v>
      </c>
      <c r="F46" s="101">
        <v>1051</v>
      </c>
      <c r="G46" s="101" t="s">
        <v>164</v>
      </c>
      <c r="H46" s="101">
        <v>-215</v>
      </c>
    </row>
    <row r="47" spans="1:9" x14ac:dyDescent="0.25">
      <c r="A47" s="101">
        <v>211</v>
      </c>
      <c r="B47" s="101">
        <v>21100</v>
      </c>
      <c r="C47" s="101" t="s">
        <v>332</v>
      </c>
      <c r="D47" s="101">
        <v>22294</v>
      </c>
      <c r="E47" s="101" t="s">
        <v>259</v>
      </c>
      <c r="F47" s="101">
        <v>1090</v>
      </c>
      <c r="G47" s="101" t="s">
        <v>151</v>
      </c>
      <c r="H47" s="102">
        <v>5488848</v>
      </c>
    </row>
    <row r="48" spans="1:9" x14ac:dyDescent="0.25">
      <c r="A48" s="101">
        <v>211</v>
      </c>
      <c r="B48" s="101">
        <v>21100</v>
      </c>
      <c r="C48" s="101" t="s">
        <v>332</v>
      </c>
      <c r="D48" s="101">
        <v>22294</v>
      </c>
      <c r="E48" s="101" t="s">
        <v>259</v>
      </c>
      <c r="F48" s="101">
        <v>1096</v>
      </c>
      <c r="G48" s="101" t="s">
        <v>245</v>
      </c>
      <c r="H48" s="101">
        <v>106</v>
      </c>
    </row>
    <row r="49" spans="1:8" x14ac:dyDescent="0.25">
      <c r="A49" s="101">
        <v>211</v>
      </c>
      <c r="B49" s="101">
        <v>21100</v>
      </c>
      <c r="C49" s="101" t="s">
        <v>332</v>
      </c>
      <c r="D49" s="101">
        <v>22294</v>
      </c>
      <c r="E49" s="101" t="s">
        <v>259</v>
      </c>
      <c r="F49" s="101">
        <v>1099</v>
      </c>
      <c r="G49" s="101" t="s">
        <v>152</v>
      </c>
      <c r="H49" s="102">
        <v>5221575</v>
      </c>
    </row>
    <row r="50" spans="1:8" x14ac:dyDescent="0.25">
      <c r="A50" s="101">
        <v>211</v>
      </c>
      <c r="B50" s="101">
        <v>21100</v>
      </c>
      <c r="C50" s="101" t="s">
        <v>332</v>
      </c>
      <c r="D50" s="101">
        <v>22294</v>
      </c>
      <c r="E50" s="101" t="s">
        <v>259</v>
      </c>
      <c r="F50" s="101">
        <v>1100</v>
      </c>
      <c r="G50" s="101" t="s">
        <v>165</v>
      </c>
      <c r="H50" s="101">
        <v>557</v>
      </c>
    </row>
    <row r="51" spans="1:8" x14ac:dyDescent="0.25">
      <c r="A51" s="101">
        <v>211</v>
      </c>
      <c r="B51" s="101">
        <v>21100</v>
      </c>
      <c r="C51" s="101" t="s">
        <v>332</v>
      </c>
      <c r="D51" s="101">
        <v>22294</v>
      </c>
      <c r="E51" s="101" t="s">
        <v>259</v>
      </c>
      <c r="F51" s="101">
        <v>1105</v>
      </c>
      <c r="G51" s="101" t="s">
        <v>167</v>
      </c>
      <c r="H51" s="102">
        <v>32220</v>
      </c>
    </row>
    <row r="52" spans="1:8" x14ac:dyDescent="0.25">
      <c r="A52" s="101">
        <v>211</v>
      </c>
      <c r="B52" s="101">
        <v>21100</v>
      </c>
      <c r="C52" s="101" t="s">
        <v>332</v>
      </c>
      <c r="D52" s="101">
        <v>22294</v>
      </c>
      <c r="E52" s="101" t="s">
        <v>259</v>
      </c>
      <c r="F52" s="101">
        <v>1115</v>
      </c>
      <c r="G52" s="101" t="s">
        <v>237</v>
      </c>
      <c r="H52" s="102">
        <v>5587</v>
      </c>
    </row>
    <row r="53" spans="1:8" x14ac:dyDescent="0.25">
      <c r="A53" s="101">
        <v>211</v>
      </c>
      <c r="B53" s="101">
        <v>21100</v>
      </c>
      <c r="C53" s="101" t="s">
        <v>332</v>
      </c>
      <c r="D53" s="101">
        <v>22294</v>
      </c>
      <c r="E53" s="101" t="s">
        <v>259</v>
      </c>
      <c r="F53" s="101">
        <v>1116</v>
      </c>
      <c r="G53" s="101" t="s">
        <v>169</v>
      </c>
      <c r="H53" s="102">
        <v>30650</v>
      </c>
    </row>
    <row r="54" spans="1:8" x14ac:dyDescent="0.25">
      <c r="A54" s="101">
        <v>211</v>
      </c>
      <c r="B54" s="101">
        <v>21100</v>
      </c>
      <c r="C54" s="101" t="s">
        <v>332</v>
      </c>
      <c r="D54" s="101">
        <v>22294</v>
      </c>
      <c r="E54" s="101" t="s">
        <v>259</v>
      </c>
      <c r="F54" s="101">
        <v>1120</v>
      </c>
      <c r="G54" s="101" t="s">
        <v>171</v>
      </c>
      <c r="H54" s="102">
        <v>65002</v>
      </c>
    </row>
    <row r="55" spans="1:8" x14ac:dyDescent="0.25">
      <c r="A55" s="101">
        <v>211</v>
      </c>
      <c r="B55" s="101">
        <v>21100</v>
      </c>
      <c r="C55" s="101" t="s">
        <v>332</v>
      </c>
      <c r="D55" s="101">
        <v>22294</v>
      </c>
      <c r="E55" s="101" t="s">
        <v>259</v>
      </c>
      <c r="F55" s="101">
        <v>1130</v>
      </c>
      <c r="G55" s="101" t="s">
        <v>173</v>
      </c>
      <c r="H55" s="102">
        <v>7137</v>
      </c>
    </row>
    <row r="56" spans="1:8" x14ac:dyDescent="0.25">
      <c r="A56" s="101">
        <v>211</v>
      </c>
      <c r="B56" s="101">
        <v>21100</v>
      </c>
      <c r="C56" s="101" t="s">
        <v>332</v>
      </c>
      <c r="D56" s="101">
        <v>22294</v>
      </c>
      <c r="E56" s="101" t="s">
        <v>259</v>
      </c>
      <c r="F56" s="101">
        <v>1150</v>
      </c>
      <c r="G56" s="101" t="s">
        <v>177</v>
      </c>
      <c r="H56" s="102">
        <v>6735</v>
      </c>
    </row>
    <row r="57" spans="1:8" x14ac:dyDescent="0.25">
      <c r="A57" s="101">
        <v>211</v>
      </c>
      <c r="B57" s="101">
        <v>21100</v>
      </c>
      <c r="C57" s="101" t="s">
        <v>332</v>
      </c>
      <c r="D57" s="101">
        <v>22294</v>
      </c>
      <c r="E57" s="101" t="s">
        <v>259</v>
      </c>
      <c r="F57" s="101">
        <v>1160</v>
      </c>
      <c r="G57" s="101" t="s">
        <v>179</v>
      </c>
      <c r="H57" s="102">
        <v>42661</v>
      </c>
    </row>
    <row r="58" spans="1:8" x14ac:dyDescent="0.25">
      <c r="A58" s="101">
        <v>211</v>
      </c>
      <c r="B58" s="101">
        <v>21100</v>
      </c>
      <c r="C58" s="101" t="s">
        <v>332</v>
      </c>
      <c r="D58" s="101">
        <v>22294</v>
      </c>
      <c r="E58" s="101" t="s">
        <v>259</v>
      </c>
      <c r="F58" s="101">
        <v>1170</v>
      </c>
      <c r="G58" s="101" t="s">
        <v>181</v>
      </c>
      <c r="H58" s="102">
        <v>89153</v>
      </c>
    </row>
    <row r="59" spans="1:8" x14ac:dyDescent="0.25">
      <c r="A59" s="101">
        <v>211</v>
      </c>
      <c r="B59" s="101">
        <v>21100</v>
      </c>
      <c r="C59" s="101" t="s">
        <v>332</v>
      </c>
      <c r="D59" s="101">
        <v>22294</v>
      </c>
      <c r="E59" s="101" t="s">
        <v>259</v>
      </c>
      <c r="F59" s="101">
        <v>1200</v>
      </c>
      <c r="G59" s="101" t="s">
        <v>186</v>
      </c>
      <c r="H59" s="102">
        <v>114934</v>
      </c>
    </row>
    <row r="60" spans="1:8" x14ac:dyDescent="0.25">
      <c r="A60" s="101">
        <v>211</v>
      </c>
      <c r="B60" s="101">
        <v>21100</v>
      </c>
      <c r="C60" s="101" t="s">
        <v>332</v>
      </c>
      <c r="D60" s="101">
        <v>22294</v>
      </c>
      <c r="E60" s="101" t="s">
        <v>259</v>
      </c>
      <c r="F60" s="101">
        <v>1209</v>
      </c>
      <c r="G60" s="101" t="s">
        <v>336</v>
      </c>
      <c r="H60" s="102">
        <v>113300</v>
      </c>
    </row>
    <row r="61" spans="1:8" x14ac:dyDescent="0.25">
      <c r="A61" s="101">
        <v>211</v>
      </c>
      <c r="B61" s="101">
        <v>21100</v>
      </c>
      <c r="C61" s="101" t="s">
        <v>332</v>
      </c>
      <c r="D61" s="101">
        <v>22294</v>
      </c>
      <c r="E61" s="101" t="s">
        <v>259</v>
      </c>
      <c r="F61" s="101">
        <v>1350</v>
      </c>
      <c r="G61" s="101" t="s">
        <v>190</v>
      </c>
      <c r="H61" s="102">
        <v>495562</v>
      </c>
    </row>
    <row r="62" spans="1:8" x14ac:dyDescent="0.25">
      <c r="A62" s="101">
        <v>211</v>
      </c>
      <c r="B62" s="101">
        <v>21100</v>
      </c>
      <c r="C62" s="101" t="s">
        <v>332</v>
      </c>
      <c r="D62" s="101">
        <v>22294</v>
      </c>
      <c r="E62" s="101" t="s">
        <v>259</v>
      </c>
      <c r="F62" s="101">
        <v>1370</v>
      </c>
      <c r="G62" s="101" t="s">
        <v>158</v>
      </c>
      <c r="H62" s="102">
        <v>2621808</v>
      </c>
    </row>
    <row r="63" spans="1:8" x14ac:dyDescent="0.25">
      <c r="A63" s="101">
        <v>211</v>
      </c>
      <c r="B63" s="101">
        <v>21100</v>
      </c>
      <c r="C63" s="101" t="s">
        <v>332</v>
      </c>
      <c r="D63" s="101">
        <v>22294</v>
      </c>
      <c r="E63" s="101" t="s">
        <v>259</v>
      </c>
      <c r="F63" s="101">
        <v>1429</v>
      </c>
      <c r="G63" s="101" t="s">
        <v>193</v>
      </c>
      <c r="H63" s="102">
        <v>100940</v>
      </c>
    </row>
    <row r="64" spans="1:8" x14ac:dyDescent="0.25">
      <c r="A64" s="101">
        <v>211</v>
      </c>
      <c r="B64" s="101">
        <v>21100</v>
      </c>
      <c r="C64" s="101" t="s">
        <v>332</v>
      </c>
      <c r="D64" s="101">
        <v>22294</v>
      </c>
      <c r="E64" s="101" t="s">
        <v>259</v>
      </c>
      <c r="F64" s="101">
        <v>1600</v>
      </c>
      <c r="G64" s="101" t="s">
        <v>231</v>
      </c>
      <c r="H64" s="102">
        <v>-3975</v>
      </c>
    </row>
    <row r="65" spans="1:8" x14ac:dyDescent="0.25">
      <c r="A65" s="101">
        <v>211</v>
      </c>
      <c r="B65" s="101">
        <v>21100</v>
      </c>
      <c r="C65" s="101" t="s">
        <v>332</v>
      </c>
      <c r="D65" s="101">
        <v>22294</v>
      </c>
      <c r="E65" s="101" t="s">
        <v>259</v>
      </c>
      <c r="F65" s="101">
        <v>1700</v>
      </c>
      <c r="G65" s="101" t="s">
        <v>197</v>
      </c>
      <c r="H65" s="102">
        <v>-33696</v>
      </c>
    </row>
    <row r="66" spans="1:8" x14ac:dyDescent="0.25">
      <c r="A66" s="101">
        <v>211</v>
      </c>
      <c r="B66" s="101">
        <v>21100</v>
      </c>
      <c r="C66" s="101" t="s">
        <v>332</v>
      </c>
      <c r="D66" s="101">
        <v>22294</v>
      </c>
      <c r="E66" s="101" t="s">
        <v>259</v>
      </c>
      <c r="F66" s="101">
        <v>1710</v>
      </c>
      <c r="G66" s="101" t="s">
        <v>154</v>
      </c>
      <c r="H66" s="102">
        <v>-3190700</v>
      </c>
    </row>
    <row r="67" spans="1:8" x14ac:dyDescent="0.25">
      <c r="A67" s="101">
        <v>211</v>
      </c>
      <c r="B67" s="101">
        <v>21100</v>
      </c>
      <c r="C67" s="101" t="s">
        <v>332</v>
      </c>
      <c r="D67" s="101">
        <v>22294</v>
      </c>
      <c r="E67" s="101" t="s">
        <v>259</v>
      </c>
      <c r="F67" s="101">
        <v>1711</v>
      </c>
      <c r="G67" s="101" t="s">
        <v>200</v>
      </c>
      <c r="H67" s="102">
        <v>-1986382</v>
      </c>
    </row>
    <row r="68" spans="1:8" x14ac:dyDescent="0.25">
      <c r="A68" s="101">
        <v>211</v>
      </c>
      <c r="B68" s="101">
        <v>21100</v>
      </c>
      <c r="C68" s="101" t="s">
        <v>332</v>
      </c>
      <c r="D68" s="101">
        <v>22294</v>
      </c>
      <c r="E68" s="101" t="s">
        <v>259</v>
      </c>
      <c r="F68" s="101">
        <v>1729</v>
      </c>
      <c r="G68" s="101" t="s">
        <v>202</v>
      </c>
      <c r="H68" s="102">
        <v>-100940</v>
      </c>
    </row>
    <row r="69" spans="1:8" x14ac:dyDescent="0.25">
      <c r="A69" s="101">
        <v>211</v>
      </c>
      <c r="B69" s="101">
        <v>21100</v>
      </c>
      <c r="C69" s="101" t="s">
        <v>332</v>
      </c>
      <c r="D69" s="101">
        <v>22294</v>
      </c>
      <c r="E69" s="101" t="s">
        <v>259</v>
      </c>
      <c r="F69" s="101">
        <v>1750</v>
      </c>
      <c r="G69" s="101" t="s">
        <v>206</v>
      </c>
      <c r="H69" s="102">
        <v>-444729</v>
      </c>
    </row>
    <row r="70" spans="1:8" x14ac:dyDescent="0.25">
      <c r="A70" s="101">
        <v>211</v>
      </c>
      <c r="B70" s="101">
        <v>21100</v>
      </c>
      <c r="C70" s="101" t="s">
        <v>332</v>
      </c>
      <c r="D70" s="101">
        <v>22299</v>
      </c>
      <c r="E70" s="101" t="s">
        <v>160</v>
      </c>
      <c r="F70" s="101">
        <v>1020</v>
      </c>
      <c r="G70" s="101" t="s">
        <v>233</v>
      </c>
      <c r="H70" s="102">
        <v>1546</v>
      </c>
    </row>
    <row r="71" spans="1:8" x14ac:dyDescent="0.25">
      <c r="A71" s="101">
        <v>211</v>
      </c>
      <c r="B71" s="101">
        <v>21100</v>
      </c>
      <c r="C71" s="101" t="s">
        <v>332</v>
      </c>
      <c r="D71" s="101">
        <v>22299</v>
      </c>
      <c r="E71" s="101" t="s">
        <v>160</v>
      </c>
      <c r="F71" s="101">
        <v>1090</v>
      </c>
      <c r="G71" s="101" t="s">
        <v>151</v>
      </c>
      <c r="H71" s="101">
        <v>229</v>
      </c>
    </row>
    <row r="72" spans="1:8" x14ac:dyDescent="0.25">
      <c r="A72" s="101">
        <v>211</v>
      </c>
      <c r="B72" s="101">
        <v>21100</v>
      </c>
      <c r="C72" s="101" t="s">
        <v>332</v>
      </c>
      <c r="D72" s="101">
        <v>22299</v>
      </c>
      <c r="E72" s="101" t="s">
        <v>160</v>
      </c>
      <c r="F72" s="101">
        <v>1099</v>
      </c>
      <c r="G72" s="101" t="s">
        <v>152</v>
      </c>
      <c r="H72" s="101">
        <v>250</v>
      </c>
    </row>
    <row r="73" spans="1:8" x14ac:dyDescent="0.25">
      <c r="A73" s="101">
        <v>211</v>
      </c>
      <c r="B73" s="101">
        <v>21100</v>
      </c>
      <c r="C73" s="101" t="s">
        <v>332</v>
      </c>
      <c r="D73" s="101">
        <v>44000</v>
      </c>
      <c r="E73" s="101" t="s">
        <v>318</v>
      </c>
      <c r="F73" s="101">
        <v>1180</v>
      </c>
      <c r="G73" s="101" t="s">
        <v>319</v>
      </c>
      <c r="H73" s="102">
        <v>66512</v>
      </c>
    </row>
    <row r="74" spans="1:8" x14ac:dyDescent="0.25">
      <c r="A74" s="101">
        <v>211</v>
      </c>
      <c r="B74" s="101">
        <v>21100</v>
      </c>
      <c r="C74" s="101" t="s">
        <v>332</v>
      </c>
      <c r="D74" s="101">
        <v>44000</v>
      </c>
      <c r="E74" s="101" t="s">
        <v>318</v>
      </c>
      <c r="F74" s="101">
        <v>1429</v>
      </c>
      <c r="G74" s="101" t="s">
        <v>193</v>
      </c>
      <c r="H74" s="102">
        <v>17201</v>
      </c>
    </row>
    <row r="75" spans="1:8" x14ac:dyDescent="0.25">
      <c r="A75" s="101">
        <v>211</v>
      </c>
      <c r="B75" s="101">
        <v>21100</v>
      </c>
      <c r="C75" s="101" t="s">
        <v>332</v>
      </c>
      <c r="D75" s="101">
        <v>44000</v>
      </c>
      <c r="E75" s="101" t="s">
        <v>318</v>
      </c>
      <c r="F75" s="101">
        <v>1729</v>
      </c>
      <c r="G75" s="101" t="s">
        <v>202</v>
      </c>
      <c r="H75" s="102">
        <v>-17201</v>
      </c>
    </row>
    <row r="76" spans="1:8" x14ac:dyDescent="0.25">
      <c r="A76" s="101">
        <v>211</v>
      </c>
      <c r="B76" s="101">
        <v>21100</v>
      </c>
      <c r="C76" s="101" t="s">
        <v>332</v>
      </c>
      <c r="D76" s="101">
        <v>92330</v>
      </c>
      <c r="E76" s="101" t="s">
        <v>224</v>
      </c>
      <c r="F76" s="101">
        <v>1090</v>
      </c>
      <c r="G76" s="101" t="s">
        <v>151</v>
      </c>
      <c r="H76" s="102">
        <v>3746094</v>
      </c>
    </row>
    <row r="77" spans="1:8" x14ac:dyDescent="0.25">
      <c r="A77" s="101">
        <v>211</v>
      </c>
      <c r="B77" s="101">
        <v>21100</v>
      </c>
      <c r="C77" s="101" t="s">
        <v>332</v>
      </c>
      <c r="D77" s="101">
        <v>92330</v>
      </c>
      <c r="E77" s="101" t="s">
        <v>224</v>
      </c>
      <c r="F77" s="101">
        <v>1096</v>
      </c>
      <c r="G77" s="101" t="s">
        <v>245</v>
      </c>
      <c r="H77" s="101">
        <v>-10</v>
      </c>
    </row>
    <row r="78" spans="1:8" x14ac:dyDescent="0.25">
      <c r="A78" s="101">
        <v>211</v>
      </c>
      <c r="B78" s="101">
        <v>21100</v>
      </c>
      <c r="C78" s="101" t="s">
        <v>332</v>
      </c>
      <c r="D78" s="101">
        <v>92330</v>
      </c>
      <c r="E78" s="101" t="s">
        <v>224</v>
      </c>
      <c r="F78" s="101">
        <v>1099</v>
      </c>
      <c r="G78" s="101" t="s">
        <v>152</v>
      </c>
      <c r="H78" s="102">
        <v>528198</v>
      </c>
    </row>
    <row r="79" spans="1:8" x14ac:dyDescent="0.25">
      <c r="A79" s="101"/>
      <c r="B79" s="101"/>
      <c r="C79" s="101"/>
      <c r="D79" s="101"/>
      <c r="E79" s="101"/>
      <c r="F79" s="101"/>
      <c r="G79" s="101"/>
      <c r="H79" s="101"/>
    </row>
  </sheetData>
  <autoFilter ref="A2:N2" xr:uid="{D68FA927-6339-4E48-89D4-BEA48B56FB2F}">
    <sortState xmlns:xlrd2="http://schemas.microsoft.com/office/spreadsheetml/2017/richdata2" ref="A3:N77">
      <sortCondition ref="D2"/>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4FD3B0B49F96F4497C576FE4180E670" ma:contentTypeVersion="3" ma:contentTypeDescription="Opprett et nytt dokument." ma:contentTypeScope="" ma:versionID="9a57700a9b66817bbb7edcdedffa899c">
  <xsd:schema xmlns:xsd="http://www.w3.org/2001/XMLSchema" xmlns:xs="http://www.w3.org/2001/XMLSchema" xmlns:p="http://schemas.microsoft.com/office/2006/metadata/properties" xmlns:ns2="78cf7dc9-c3b3-4499-b472-458df9287b77" targetNamespace="http://schemas.microsoft.com/office/2006/metadata/properties" ma:root="true" ma:fieldsID="aa4f2a6ad30d85db7226e25599fa1eab" ns2:_="">
    <xsd:import namespace="78cf7dc9-c3b3-4499-b472-458df9287b7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cf7dc9-c3b3-4499-b472-458df9287b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B397B1-B005-4992-8E45-7802BB47749F}">
  <ds:schemaRefs>
    <ds:schemaRef ds:uri="http://schemas.microsoft.com/sharepoint/v3/contenttype/forms"/>
  </ds:schemaRefs>
</ds:datastoreItem>
</file>

<file path=customXml/itemProps2.xml><?xml version="1.0" encoding="utf-8"?>
<ds:datastoreItem xmlns:ds="http://schemas.openxmlformats.org/officeDocument/2006/customXml" ds:itemID="{97C5FDBA-DE66-40D9-8FC0-A6D7476A0C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cf7dc9-c3b3-4499-b472-458df9287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1BFF2F-9DCD-49CD-BFD1-77DA795B6AE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Kommunale barnehager</vt:lpstr>
      <vt:lpstr>Telling av barn komm.bhg</vt:lpstr>
      <vt:lpstr>201 - regnsk 2025 med forkl.</vt:lpstr>
      <vt:lpstr>201 - tas med i tilsk.gr.lag-25</vt:lpstr>
      <vt:lpstr>221 - regnsk 2025 med forkl.</vt:lpstr>
      <vt:lpstr>211 - regnsk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Elisabeth Thorheim</cp:lastModifiedBy>
  <cp:revision/>
  <dcterms:created xsi:type="dcterms:W3CDTF">2019-05-13T08:10:36Z</dcterms:created>
  <dcterms:modified xsi:type="dcterms:W3CDTF">2026-06-04T07:15:02Z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0x010100E4FD3B0B49F96F4497C576FE4180E670</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xd_ProgID">
    <vt:lpwstr/>
  </property>
  <property fmtid="{D5CDD505-2E9C-101B-9397-08002B2CF9AE}" pid="9" name="TemplateUrl">
    <vt:lpwstr/>
  </property>
  <property fmtid="{D5CDD505-2E9C-101B-9397-08002B2CF9AE}" pid="10" name="xd_Signature">
    <vt:bool>false</vt:bool>
  </property>
</Properties>
</file>